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60" windowWidth="16632" windowHeight="10788"/>
  </bookViews>
  <sheets>
    <sheet name="Eingabe" sheetId="1" r:id="rId1"/>
    <sheet name="Schülerliste" sheetId="3" r:id="rId2"/>
    <sheet name="Protokoll" sheetId="2" r:id="rId3"/>
    <sheet name="Funktion" sheetId="4" r:id="rId4"/>
  </sheets>
  <definedNames>
    <definedName name="_xlnm.Print_Area" localSheetId="0">Eingabe!$B$4:$I$57</definedName>
    <definedName name="_xlnm.Print_Area" localSheetId="2">Protokoll!$A$4:$F$56</definedName>
    <definedName name="lehredat_GP_Prüfung_2017" localSheetId="1" hidden="1">Schülerliste!$B$1:$M$49</definedName>
  </definedNames>
  <calcPr calcId="145621"/>
  <fileRecoveryPr autoRecover="0"/>
</workbook>
</file>

<file path=xl/calcChain.xml><?xml version="1.0" encoding="utf-8"?>
<calcChain xmlns="http://schemas.openxmlformats.org/spreadsheetml/2006/main">
  <c r="E9" i="1" l="1"/>
  <c r="E10" i="1"/>
  <c r="F9" i="1"/>
  <c r="F8" i="1"/>
  <c r="D8" i="1"/>
  <c r="C10" i="1"/>
  <c r="C9" i="1"/>
  <c r="C8" i="1"/>
  <c r="F12" i="1"/>
  <c r="F12" i="2" s="1"/>
  <c r="E12" i="1"/>
  <c r="E12" i="2" s="1"/>
  <c r="C12" i="1"/>
  <c r="C12" i="2" s="1"/>
  <c r="C11" i="1"/>
  <c r="C11" i="2" s="1"/>
  <c r="F16" i="2" l="1"/>
  <c r="E56" i="2"/>
  <c r="D56" i="2"/>
  <c r="F9" i="2"/>
  <c r="E9" i="2"/>
  <c r="C20" i="1"/>
  <c r="C9" i="2"/>
  <c r="F8" i="2"/>
  <c r="C10" i="2"/>
  <c r="D8" i="2"/>
  <c r="C8" i="2"/>
  <c r="E10" i="2" l="1"/>
  <c r="B53" i="2"/>
  <c r="D16" i="2"/>
  <c r="B16" i="2"/>
  <c r="D7" i="2"/>
  <c r="B4" i="2"/>
  <c r="B5" i="2"/>
  <c r="F4" i="2"/>
  <c r="B2" i="2"/>
  <c r="C36" i="2"/>
  <c r="E44" i="2"/>
  <c r="E40" i="2"/>
  <c r="E35" i="2"/>
  <c r="C44" i="2"/>
  <c r="D44" i="2" s="1"/>
  <c r="C40" i="2"/>
  <c r="D40" i="2" s="1"/>
  <c r="C35" i="2"/>
  <c r="B23" i="2"/>
  <c r="B24" i="2"/>
  <c r="B25" i="2"/>
  <c r="B26" i="2"/>
  <c r="B27" i="2"/>
  <c r="B28" i="2"/>
  <c r="B22" i="2"/>
  <c r="K23" i="1"/>
  <c r="L23" i="1" s="1"/>
  <c r="C23" i="2" s="1"/>
  <c r="M23" i="1"/>
  <c r="N23" i="1" s="1"/>
  <c r="D23" i="2" s="1"/>
  <c r="O23" i="1"/>
  <c r="P23" i="1" s="1"/>
  <c r="E23" i="2" s="1"/>
  <c r="K24" i="1"/>
  <c r="L24" i="1" s="1"/>
  <c r="C24" i="2" s="1"/>
  <c r="M24" i="1"/>
  <c r="N24" i="1" s="1"/>
  <c r="D24" i="2" s="1"/>
  <c r="O24" i="1"/>
  <c r="P24" i="1" s="1"/>
  <c r="E24" i="2" s="1"/>
  <c r="K25" i="1"/>
  <c r="L25" i="1" s="1"/>
  <c r="C25" i="2" s="1"/>
  <c r="M25" i="1"/>
  <c r="N25" i="1" s="1"/>
  <c r="D25" i="2" s="1"/>
  <c r="O25" i="1"/>
  <c r="P25" i="1" s="1"/>
  <c r="E25" i="2" s="1"/>
  <c r="K26" i="1"/>
  <c r="L26" i="1" s="1"/>
  <c r="C26" i="2" s="1"/>
  <c r="M26" i="1"/>
  <c r="N26" i="1" s="1"/>
  <c r="D26" i="2" s="1"/>
  <c r="O26" i="1"/>
  <c r="P26" i="1"/>
  <c r="E26" i="2" s="1"/>
  <c r="K27" i="1"/>
  <c r="L27" i="1" s="1"/>
  <c r="C27" i="2" s="1"/>
  <c r="M27" i="1"/>
  <c r="N27" i="1"/>
  <c r="D27" i="2" s="1"/>
  <c r="O27" i="1"/>
  <c r="P27" i="1" s="1"/>
  <c r="E27" i="2" s="1"/>
  <c r="K28" i="1"/>
  <c r="L28" i="1" s="1"/>
  <c r="C28" i="2" s="1"/>
  <c r="M28" i="1"/>
  <c r="N28" i="1" s="1"/>
  <c r="D28" i="2" s="1"/>
  <c r="O28" i="1"/>
  <c r="P28" i="1" s="1"/>
  <c r="E28" i="2" s="1"/>
  <c r="M22" i="1"/>
  <c r="N22" i="1" s="1"/>
  <c r="D22" i="2" s="1"/>
  <c r="O22" i="1"/>
  <c r="P22" i="1" s="1"/>
  <c r="E22" i="2" s="1"/>
  <c r="K22" i="1"/>
  <c r="L22" i="1" s="1"/>
  <c r="C22" i="2" s="1"/>
  <c r="I29" i="1"/>
  <c r="E30" i="1"/>
  <c r="H29" i="1"/>
  <c r="G29" i="1"/>
  <c r="F29" i="1"/>
  <c r="H31" i="1" l="1"/>
  <c r="E29" i="2" s="1"/>
  <c r="F31" i="1"/>
  <c r="D29" i="2" s="1"/>
  <c r="C20" i="2"/>
  <c r="H20" i="1"/>
  <c r="E20" i="2" s="1"/>
  <c r="F20" i="1"/>
  <c r="D20" i="2" s="1"/>
  <c r="F40" i="2"/>
  <c r="F44" i="2"/>
  <c r="D35" i="2"/>
  <c r="F35" i="2" s="1"/>
  <c r="N29" i="1"/>
  <c r="P29" i="1"/>
  <c r="L29" i="1"/>
  <c r="C102" i="2" l="1"/>
  <c r="E102" i="2"/>
  <c r="D102" i="2"/>
  <c r="P32" i="1"/>
  <c r="D36" i="1" l="1"/>
  <c r="I36" i="1" s="1"/>
  <c r="P37" i="1" s="1"/>
  <c r="D41" i="1"/>
  <c r="I41" i="1" s="1"/>
  <c r="P41" i="1" s="1"/>
  <c r="D80" i="1" s="1"/>
  <c r="D45" i="1"/>
  <c r="I45" i="1" s="1"/>
  <c r="P45" i="1" s="1"/>
  <c r="C80" i="1" l="1"/>
  <c r="C81" i="1"/>
  <c r="F81" i="1"/>
  <c r="D81" i="1"/>
  <c r="F80" i="1"/>
  <c r="C29" i="1"/>
  <c r="D29" i="1"/>
  <c r="C30" i="1" l="1"/>
  <c r="D31" i="1" s="1"/>
  <c r="I32" i="1" l="1"/>
  <c r="C29" i="2"/>
  <c r="H49" i="1" l="1"/>
  <c r="E48" i="2" s="1"/>
  <c r="F31" i="2"/>
  <c r="I81" i="1"/>
  <c r="I80" i="1" l="1"/>
  <c r="I49" i="1" s="1"/>
  <c r="F48" i="2" s="1"/>
  <c r="C101" i="2"/>
  <c r="D101" i="2"/>
  <c r="E101" i="2"/>
  <c r="F102" i="2" l="1"/>
  <c r="F101" i="2" s="1"/>
</calcChain>
</file>

<file path=xl/connections.xml><?xml version="1.0" encoding="utf-8"?>
<connections xmlns="http://schemas.openxmlformats.org/spreadsheetml/2006/main">
  <connection id="1" sourceFile="\\bbzrack\BBZ-Daten\Midas\Daten\lehredat.mdb" odcFile="C:\Users\freutelsterz.HP-Franzi\Documents\Meine Datenquellen\lehredat GP-Prüfung 2017.odc" keepAlive="1" name="lehredat GP-Prüfung 2017" type="5" refreshedVersion="4" background="1" saveData="1">
    <dbPr connection="Provider=Microsoft.ACE.OLEDB.12.0;User ID=Admin;Data Source=\\bbzrack\BBZ-Daten\Midas\Daten\lehredat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GP-Prüfung 2017" commandType="3"/>
  </connection>
</connections>
</file>

<file path=xl/sharedStrings.xml><?xml version="1.0" encoding="utf-8"?>
<sst xmlns="http://schemas.openxmlformats.org/spreadsheetml/2006/main" count="163" uniqueCount="100">
  <si>
    <t>Prüfer</t>
  </si>
  <si>
    <t>Anschrift:</t>
  </si>
  <si>
    <t>Name des Prüflings:</t>
  </si>
  <si>
    <t>geb. am</t>
  </si>
  <si>
    <t>Klasse:</t>
  </si>
  <si>
    <t>mündliche Prüfung:</t>
  </si>
  <si>
    <t>schriftliche Prüfung:</t>
  </si>
  <si>
    <t>Punkte</t>
  </si>
  <si>
    <t>Gesamt</t>
  </si>
  <si>
    <t>mündliche Prfg.</t>
  </si>
  <si>
    <t>Gesamtergebnis</t>
  </si>
  <si>
    <t>Dachdeckungen</t>
  </si>
  <si>
    <t>Abdichtungen</t>
  </si>
  <si>
    <t>Schüler-Nr.</t>
  </si>
  <si>
    <t>Durchführung</t>
  </si>
  <si>
    <t>Zwischenstand</t>
  </si>
  <si>
    <t>Ergebnis 60%</t>
  </si>
  <si>
    <t>Ergebnis 15%</t>
  </si>
  <si>
    <t>Ergebnis 10%</t>
  </si>
  <si>
    <t>§ 17 Dachdeckungen und Außenwandbekleidungen</t>
  </si>
  <si>
    <t>§ 18 Abdichtungen</t>
  </si>
  <si>
    <t>Außenwandbekleidungen</t>
  </si>
  <si>
    <t>Planung/Kontrolle</t>
  </si>
  <si>
    <t>Prüfungsbereich DWAT:</t>
  </si>
  <si>
    <t>Ausbildungsbetrieb:</t>
  </si>
  <si>
    <t>Schwerpunkt:</t>
  </si>
  <si>
    <t>Unterschrift</t>
  </si>
  <si>
    <t>Prüfungsprotokoll Gesellenprüfung im Dachdeckerhandwerk</t>
  </si>
  <si>
    <t>Wirtschafts- u. Sozialkunde</t>
  </si>
  <si>
    <t>x</t>
  </si>
  <si>
    <t>§ 16 Dach-, Wand- und Abdichtungstechnik</t>
  </si>
  <si>
    <t>§ 19 Wirtschafts- und Sozialkunde</t>
  </si>
  <si>
    <t>Ausbildungsberuf:</t>
  </si>
  <si>
    <t>Dachdecker</t>
  </si>
  <si>
    <t>/ besondere Rechtsgrundlage: § 37/2 HWO</t>
  </si>
  <si>
    <t>nein     (    )</t>
  </si>
  <si>
    <t>Bescheinigung nach § 21 Abs. 5 ausgehändigt:</t>
  </si>
  <si>
    <t>Dachdeckerinnung Koblenz, Hoevelstr. 19, 56073 Koblenz</t>
  </si>
  <si>
    <t>Fachgespräch</t>
  </si>
  <si>
    <t>Außenwand</t>
  </si>
  <si>
    <t>ID Lehrling</t>
  </si>
  <si>
    <t>Klasse</t>
  </si>
  <si>
    <t>Nachname</t>
  </si>
  <si>
    <t>Vorname</t>
  </si>
  <si>
    <t>Vorname2</t>
  </si>
  <si>
    <t>Straße</t>
  </si>
  <si>
    <t>Plz</t>
  </si>
  <si>
    <t>Ort</t>
  </si>
  <si>
    <t>Geschlecht</t>
  </si>
  <si>
    <t>Geburtsdatum</t>
  </si>
  <si>
    <t>Geburtsort</t>
  </si>
  <si>
    <t>ja      ( X )</t>
  </si>
  <si>
    <t>Schwerpunkt</t>
  </si>
  <si>
    <t>Ausgefüllt werden nur die gelb hinterlegten Felder. Alle anderen Felder ergeben sich durch hinterlegte Formeln</t>
  </si>
  <si>
    <t xml:space="preserve"> Anleitung zur Nutzung der Datei</t>
  </si>
  <si>
    <r>
      <t xml:space="preserve">Werden in der Tabelle </t>
    </r>
    <r>
      <rPr>
        <b/>
        <sz val="10"/>
        <rFont val="Arial"/>
        <family val="2"/>
      </rPr>
      <t xml:space="preserve">Schülerliste </t>
    </r>
    <r>
      <rPr>
        <sz val="10"/>
        <rFont val="Arial"/>
        <family val="2"/>
      </rPr>
      <t>die vorgegebenen Spalten für die Schüler ausgefüllt oder in diese importiert, dann werden über die Auswahl der Ziffer der ersten Spalte in dieser Tabelle,</t>
    </r>
  </si>
  <si>
    <r>
      <t xml:space="preserve">im Tabellenblatt </t>
    </r>
    <r>
      <rPr>
        <b/>
        <sz val="10"/>
        <rFont val="Arial"/>
        <family val="2"/>
      </rPr>
      <t>Eingabe</t>
    </r>
    <r>
      <rPr>
        <sz val="10"/>
        <rFont val="Arial"/>
        <family val="2"/>
      </rPr>
      <t xml:space="preserve"> alle Schülerdaten eingetragen.</t>
    </r>
  </si>
  <si>
    <t xml:space="preserve">Diese Datei muss für jeden einzelnen Schüler gespeichert werden. </t>
  </si>
  <si>
    <r>
      <t xml:space="preserve">Alle Bewertungspunkte und sonstige Eckdaten werden in der Tabelle </t>
    </r>
    <r>
      <rPr>
        <b/>
        <sz val="10"/>
        <rFont val="Arial"/>
        <family val="2"/>
      </rPr>
      <t>Eingabe</t>
    </r>
    <r>
      <rPr>
        <sz val="10"/>
        <rFont val="Arial"/>
      </rPr>
      <t xml:space="preserve"> eingetragen.</t>
    </r>
  </si>
  <si>
    <r>
      <t xml:space="preserve">Ziffer des Schülers aus der </t>
    </r>
    <r>
      <rPr>
        <b/>
        <sz val="10"/>
        <rFont val="Arial"/>
        <family val="2"/>
      </rPr>
      <t>Schülerliste</t>
    </r>
  </si>
  <si>
    <t>Schüler-Nr</t>
  </si>
  <si>
    <r>
      <t xml:space="preserve">Im Tabellenblatt </t>
    </r>
    <r>
      <rPr>
        <b/>
        <sz val="10"/>
        <rFont val="Arial"/>
        <family val="2"/>
      </rPr>
      <t>Protokoll</t>
    </r>
    <r>
      <rPr>
        <sz val="10"/>
        <rFont val="Arial"/>
        <family val="2"/>
      </rPr>
      <t xml:space="preserve"> sind keine manuellen Eingaben erforderlich.</t>
    </r>
  </si>
  <si>
    <r>
      <t xml:space="preserve">Die Zuordnung der Fachbereiche wird über der jeweiligen Schwerpunkt des Schülers in der </t>
    </r>
    <r>
      <rPr>
        <b/>
        <sz val="10"/>
        <rFont val="Arial"/>
        <family val="2"/>
      </rPr>
      <t>Schülerliste</t>
    </r>
    <r>
      <rPr>
        <sz val="10"/>
        <rFont val="Arial"/>
        <family val="2"/>
      </rPr>
      <t xml:space="preserve"> generiert</t>
    </r>
  </si>
  <si>
    <t>Betrieb-Straße</t>
  </si>
  <si>
    <t>Betrieb-Plz</t>
  </si>
  <si>
    <t>Betrieb-Ort</t>
  </si>
  <si>
    <t>Betrieb-Name</t>
  </si>
  <si>
    <t>A</t>
  </si>
  <si>
    <t>B</t>
  </si>
  <si>
    <t>C</t>
  </si>
  <si>
    <t>Mustermann</t>
  </si>
  <si>
    <t>Bums</t>
  </si>
  <si>
    <t>Karl</t>
  </si>
  <si>
    <t>Erika</t>
  </si>
  <si>
    <t>Musterstraße 1</t>
  </si>
  <si>
    <t>Musterstadt</t>
  </si>
  <si>
    <t>weiblich</t>
  </si>
  <si>
    <t>Dachdeckungstechnik</t>
  </si>
  <si>
    <t>Musterfirma GmbH</t>
  </si>
  <si>
    <t>Musterweg 2</t>
  </si>
  <si>
    <t>Musterdorf</t>
  </si>
  <si>
    <t>Möglich</t>
  </si>
  <si>
    <t>Markus</t>
  </si>
  <si>
    <t>Beispielweg 123</t>
  </si>
  <si>
    <t>Modellstraße 99</t>
  </si>
  <si>
    <t>Beispielstadt</t>
  </si>
  <si>
    <t>Modellstadt</t>
  </si>
  <si>
    <t>männlich</t>
  </si>
  <si>
    <t>Beispieldorf</t>
  </si>
  <si>
    <t>Abdichtungstechnik</t>
  </si>
  <si>
    <t>Außenwandbekleidung</t>
  </si>
  <si>
    <t>Beispielfirma GmbH &amp; Co. KG</t>
  </si>
  <si>
    <t>Modell-Dach UG</t>
  </si>
  <si>
    <t>Beispielstraße 1</t>
  </si>
  <si>
    <t>Modellallee 50</t>
  </si>
  <si>
    <t>Datum</t>
  </si>
  <si>
    <t>Mayen, Datum</t>
  </si>
  <si>
    <t>Prüfer 1</t>
  </si>
  <si>
    <t>Prüfer 2</t>
  </si>
  <si>
    <t>Prüfer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</si>
</sst>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color theme="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4" fillId="4" borderId="0" applyNumberFormat="0" applyBorder="0" applyAlignment="0" applyProtection="0"/>
  </cellStyleXfs>
  <cellXfs count="169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9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Fill="1" applyProtection="1">
      <protection hidden="1"/>
    </xf>
    <xf numFmtId="0" fontId="5" fillId="0" borderId="12" xfId="0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Protection="1">
      <protection hidden="1"/>
    </xf>
    <xf numFmtId="164" fontId="3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164" fontId="5" fillId="2" borderId="10" xfId="0" applyNumberFormat="1" applyFont="1" applyFill="1" applyBorder="1" applyAlignment="1" applyProtection="1">
      <alignment horizontal="center"/>
      <protection locked="0" hidden="1"/>
    </xf>
    <xf numFmtId="164" fontId="5" fillId="2" borderId="2" xfId="0" applyNumberFormat="1" applyFont="1" applyFill="1" applyBorder="1" applyAlignment="1" applyProtection="1">
      <alignment horizontal="center"/>
      <protection locked="0" hidden="1"/>
    </xf>
    <xf numFmtId="0" fontId="5" fillId="2" borderId="0" xfId="0" applyFont="1" applyFill="1" applyProtection="1"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1" xfId="0" applyFont="1" applyBorder="1" applyProtection="1">
      <protection hidden="1"/>
    </xf>
    <xf numFmtId="164" fontId="10" fillId="0" borderId="11" xfId="0" applyNumberFormat="1" applyFont="1" applyBorder="1" applyAlignment="1" applyProtection="1">
      <alignment horizontal="center"/>
      <protection hidden="1"/>
    </xf>
    <xf numFmtId="2" fontId="3" fillId="3" borderId="1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Protection="1">
      <protection hidden="1"/>
    </xf>
    <xf numFmtId="164" fontId="5" fillId="0" borderId="21" xfId="0" applyNumberFormat="1" applyFont="1" applyFill="1" applyBorder="1" applyAlignment="1" applyProtection="1">
      <alignment horizontal="center"/>
      <protection hidden="1"/>
    </xf>
    <xf numFmtId="164" fontId="11" fillId="0" borderId="2" xfId="0" applyNumberFormat="1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/>
      <protection hidden="1"/>
    </xf>
    <xf numFmtId="164" fontId="11" fillId="3" borderId="2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Border="1" applyProtection="1">
      <protection hidden="1"/>
    </xf>
    <xf numFmtId="164" fontId="5" fillId="0" borderId="0" xfId="0" applyNumberFormat="1" applyFont="1" applyProtection="1">
      <protection hidden="1"/>
    </xf>
    <xf numFmtId="0" fontId="5" fillId="0" borderId="10" xfId="0" applyFont="1" applyBorder="1" applyProtection="1">
      <protection hidden="1"/>
    </xf>
    <xf numFmtId="0" fontId="1" fillId="0" borderId="23" xfId="0" applyFont="1" applyBorder="1" applyAlignment="1" applyProtection="1">
      <alignment horizontal="center" vertical="distributed"/>
      <protection hidden="1"/>
    </xf>
    <xf numFmtId="0" fontId="1" fillId="0" borderId="24" xfId="0" applyFont="1" applyBorder="1" applyProtection="1">
      <protection hidden="1"/>
    </xf>
    <xf numFmtId="0" fontId="5" fillId="2" borderId="25" xfId="0" applyFont="1" applyFill="1" applyBorder="1" applyProtection="1">
      <protection locked="0" hidden="1"/>
    </xf>
    <xf numFmtId="0" fontId="5" fillId="2" borderId="26" xfId="0" applyFont="1" applyFill="1" applyBorder="1" applyProtection="1">
      <protection locked="0" hidden="1"/>
    </xf>
    <xf numFmtId="0" fontId="5" fillId="2" borderId="26" xfId="0" applyFont="1" applyFill="1" applyBorder="1" applyAlignment="1" applyProtection="1">
      <alignment horizontal="left"/>
      <protection locked="0" hidden="1"/>
    </xf>
    <xf numFmtId="0" fontId="5" fillId="2" borderId="24" xfId="0" applyFont="1" applyFill="1" applyBorder="1" applyProtection="1">
      <protection locked="0" hidden="1"/>
    </xf>
    <xf numFmtId="164" fontId="5" fillId="0" borderId="10" xfId="0" applyNumberFormat="1" applyFont="1" applyFill="1" applyBorder="1" applyAlignment="1" applyProtection="1">
      <alignment horizontal="center"/>
      <protection hidden="1"/>
    </xf>
    <xf numFmtId="164" fontId="5" fillId="2" borderId="15" xfId="0" applyNumberFormat="1" applyFont="1" applyFill="1" applyBorder="1" applyAlignment="1" applyProtection="1">
      <alignment horizontal="center"/>
      <protection locked="0" hidden="1"/>
    </xf>
    <xf numFmtId="164" fontId="5" fillId="2" borderId="16" xfId="0" applyNumberFormat="1" applyFont="1" applyFill="1" applyBorder="1" applyAlignment="1" applyProtection="1">
      <alignment horizontal="center"/>
      <protection locked="0" hidden="1"/>
    </xf>
    <xf numFmtId="164" fontId="5" fillId="2" borderId="13" xfId="0" applyNumberFormat="1" applyFont="1" applyFill="1" applyBorder="1" applyAlignment="1" applyProtection="1">
      <alignment horizontal="center"/>
      <protection locked="0" hidden="1"/>
    </xf>
    <xf numFmtId="164" fontId="5" fillId="2" borderId="14" xfId="0" applyNumberFormat="1" applyFont="1" applyFill="1" applyBorder="1" applyAlignment="1" applyProtection="1">
      <alignment horizontal="center"/>
      <protection locked="0" hidden="1"/>
    </xf>
    <xf numFmtId="164" fontId="5" fillId="2" borderId="6" xfId="0" applyNumberFormat="1" applyFont="1" applyFill="1" applyBorder="1" applyAlignment="1" applyProtection="1">
      <alignment horizontal="center"/>
      <protection locked="0" hidden="1"/>
    </xf>
    <xf numFmtId="164" fontId="5" fillId="2" borderId="7" xfId="0" applyNumberFormat="1" applyFont="1" applyFill="1" applyBorder="1" applyAlignment="1" applyProtection="1">
      <alignment horizontal="center"/>
      <protection locked="0" hidden="1"/>
    </xf>
    <xf numFmtId="164" fontId="5" fillId="2" borderId="8" xfId="0" applyNumberFormat="1" applyFont="1" applyFill="1" applyBorder="1" applyAlignment="1" applyProtection="1">
      <alignment horizontal="center"/>
      <protection locked="0" hidden="1"/>
    </xf>
    <xf numFmtId="0" fontId="5" fillId="0" borderId="20" xfId="0" applyFont="1" applyBorder="1" applyProtection="1">
      <protection hidden="1"/>
    </xf>
    <xf numFmtId="0" fontId="1" fillId="0" borderId="23" xfId="0" applyFont="1" applyFill="1" applyBorder="1" applyAlignment="1" applyProtection="1">
      <alignment horizontal="center" vertical="distributed"/>
      <protection hidden="1"/>
    </xf>
    <xf numFmtId="0" fontId="5" fillId="0" borderId="3" xfId="0" applyFont="1" applyBorder="1" applyProtection="1">
      <protection hidden="1"/>
    </xf>
    <xf numFmtId="164" fontId="5" fillId="0" borderId="4" xfId="0" applyNumberFormat="1" applyFont="1" applyFill="1" applyBorder="1" applyAlignment="1" applyProtection="1">
      <alignment horizontal="center"/>
      <protection hidden="1"/>
    </xf>
    <xf numFmtId="0" fontId="5" fillId="0" borderId="5" xfId="0" applyFont="1" applyFill="1" applyBorder="1" applyProtection="1">
      <protection hidden="1"/>
    </xf>
    <xf numFmtId="0" fontId="5" fillId="0" borderId="13" xfId="0" applyFont="1" applyBorder="1" applyProtection="1">
      <protection hidden="1"/>
    </xf>
    <xf numFmtId="164" fontId="5" fillId="0" borderId="14" xfId="0" applyNumberFormat="1" applyFont="1" applyFill="1" applyBorder="1" applyAlignment="1" applyProtection="1">
      <alignment horizontal="center"/>
      <protection hidden="1"/>
    </xf>
    <xf numFmtId="164" fontId="1" fillId="0" borderId="6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0" fontId="5" fillId="0" borderId="19" xfId="0" applyFont="1" applyBorder="1" applyProtection="1">
      <protection hidden="1"/>
    </xf>
    <xf numFmtId="164" fontId="1" fillId="0" borderId="8" xfId="0" applyNumberFormat="1" applyFont="1" applyFill="1" applyBorder="1" applyAlignment="1" applyProtection="1">
      <alignment horizontal="center"/>
      <protection hidden="1"/>
    </xf>
    <xf numFmtId="164" fontId="5" fillId="0" borderId="17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center"/>
      <protection hidden="1"/>
    </xf>
    <xf numFmtId="14" fontId="1" fillId="0" borderId="0" xfId="0" applyNumberFormat="1" applyFont="1" applyFill="1" applyAlignment="1" applyProtection="1">
      <alignment horizontal="center"/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2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Protection="1"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1" fillId="0" borderId="28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Protection="1"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4" fontId="5" fillId="3" borderId="17" xfId="0" applyNumberFormat="1" applyFont="1" applyFill="1" applyBorder="1" applyAlignment="1" applyProtection="1">
      <alignment horizontal="center"/>
      <protection hidden="1"/>
    </xf>
    <xf numFmtId="164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Protection="1">
      <protection hidden="1"/>
    </xf>
    <xf numFmtId="164" fontId="5" fillId="3" borderId="10" xfId="0" applyNumberFormat="1" applyFont="1" applyFill="1" applyBorder="1" applyAlignment="1" applyProtection="1">
      <alignment horizontal="center"/>
      <protection hidden="1"/>
    </xf>
    <xf numFmtId="164" fontId="5" fillId="3" borderId="22" xfId="0" applyNumberFormat="1" applyFont="1" applyFill="1" applyBorder="1" applyAlignment="1" applyProtection="1">
      <alignment horizontal="center"/>
      <protection hidden="1"/>
    </xf>
    <xf numFmtId="164" fontId="5" fillId="3" borderId="14" xfId="0" applyNumberFormat="1" applyFont="1" applyFill="1" applyBorder="1" applyAlignment="1" applyProtection="1">
      <alignment horizontal="center"/>
      <protection hidden="1"/>
    </xf>
    <xf numFmtId="0" fontId="5" fillId="3" borderId="30" xfId="0" applyFont="1" applyFill="1" applyBorder="1" applyProtection="1">
      <protection hidden="1"/>
    </xf>
    <xf numFmtId="164" fontId="5" fillId="3" borderId="31" xfId="0" applyNumberFormat="1" applyFont="1" applyFill="1" applyBorder="1" applyAlignment="1" applyProtection="1">
      <alignment horizontal="center"/>
      <protection hidden="1"/>
    </xf>
    <xf numFmtId="164" fontId="5" fillId="3" borderId="29" xfId="0" applyNumberFormat="1" applyFont="1" applyFill="1" applyBorder="1" applyAlignment="1" applyProtection="1">
      <alignment horizontal="center"/>
      <protection hidden="1"/>
    </xf>
    <xf numFmtId="164" fontId="5" fillId="3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14" fontId="1" fillId="0" borderId="0" xfId="0" applyNumberFormat="1" applyFont="1" applyFill="1" applyBorder="1" applyAlignment="1" applyProtection="1">
      <alignment horizontal="left"/>
      <protection hidden="1"/>
    </xf>
    <xf numFmtId="14" fontId="1" fillId="2" borderId="0" xfId="0" applyNumberFormat="1" applyFont="1" applyFill="1" applyAlignment="1" applyProtection="1">
      <alignment horizontal="center"/>
      <protection locked="0" hidden="1"/>
    </xf>
    <xf numFmtId="164" fontId="5" fillId="0" borderId="32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0" fontId="5" fillId="2" borderId="2" xfId="0" applyFont="1" applyFill="1" applyBorder="1" applyProtection="1">
      <protection locked="0" hidden="1"/>
    </xf>
    <xf numFmtId="14" fontId="1" fillId="3" borderId="0" xfId="0" applyNumberFormat="1" applyFont="1" applyFill="1" applyAlignment="1" applyProtection="1">
      <alignment horizontal="center"/>
      <protection hidden="1"/>
    </xf>
    <xf numFmtId="0" fontId="5" fillId="0" borderId="0" xfId="0" applyFont="1"/>
    <xf numFmtId="0" fontId="4" fillId="0" borderId="0" xfId="0" applyFont="1"/>
    <xf numFmtId="0" fontId="17" fillId="0" borderId="0" xfId="0" applyFont="1"/>
    <xf numFmtId="0" fontId="5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Protection="1">
      <protection locked="0"/>
    </xf>
    <xf numFmtId="0" fontId="14" fillId="4" borderId="33" xfId="1" applyBorder="1" applyProtection="1"/>
    <xf numFmtId="0" fontId="15" fillId="0" borderId="34" xfId="0" applyFont="1" applyFill="1" applyBorder="1" applyProtection="1"/>
    <xf numFmtId="0" fontId="16" fillId="0" borderId="35" xfId="0" applyFont="1" applyFill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14" fontId="15" fillId="0" borderId="0" xfId="0" applyNumberFormat="1" applyFont="1" applyFill="1" applyBorder="1" applyProtection="1">
      <protection locked="0"/>
    </xf>
    <xf numFmtId="0" fontId="5" fillId="0" borderId="31" xfId="0" applyFont="1" applyFill="1" applyBorder="1" applyProtection="1"/>
    <xf numFmtId="0" fontId="19" fillId="0" borderId="36" xfId="0" applyFont="1" applyFill="1" applyBorder="1" applyProtection="1">
      <protection locked="0"/>
    </xf>
    <xf numFmtId="0" fontId="18" fillId="0" borderId="31" xfId="0" applyFont="1" applyFill="1" applyBorder="1" applyProtection="1"/>
    <xf numFmtId="14" fontId="15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3" borderId="27" xfId="0" applyFont="1" applyFill="1" applyBorder="1" applyAlignment="1" applyProtection="1">
      <alignment horizontal="center" vertical="distributed"/>
      <protection hidden="1"/>
    </xf>
    <xf numFmtId="0" fontId="1" fillId="3" borderId="18" xfId="0" applyFont="1" applyFill="1" applyBorder="1" applyAlignment="1" applyProtection="1">
      <alignment horizontal="center" vertical="distributed"/>
      <protection hidden="1"/>
    </xf>
    <xf numFmtId="0" fontId="1" fillId="3" borderId="20" xfId="0" applyFont="1" applyFill="1" applyBorder="1" applyAlignment="1" applyProtection="1">
      <alignment horizontal="center" vertical="distributed"/>
      <protection hidden="1"/>
    </xf>
    <xf numFmtId="0" fontId="1" fillId="3" borderId="27" xfId="0" applyFont="1" applyFill="1" applyBorder="1" applyAlignment="1" applyProtection="1">
      <alignment horizontal="center" vertical="distributed" wrapText="1"/>
      <protection hidden="1"/>
    </xf>
    <xf numFmtId="0" fontId="1" fillId="3" borderId="20" xfId="0" applyFont="1" applyFill="1" applyBorder="1" applyAlignment="1" applyProtection="1">
      <alignment horizontal="center" vertical="distributed" wrapText="1"/>
      <protection hidden="1"/>
    </xf>
    <xf numFmtId="0" fontId="5" fillId="0" borderId="2" xfId="0" applyFont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164" fontId="5" fillId="0" borderId="2" xfId="0" applyNumberFormat="1" applyFont="1" applyFill="1" applyBorder="1" applyAlignment="1" applyProtection="1">
      <alignment horizont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0" fillId="0" borderId="0" xfId="0" applyFont="1" applyFill="1" applyBorder="1" applyProtection="1">
      <protection locked="0"/>
    </xf>
  </cellXfs>
  <cellStyles count="2">
    <cellStyle name="Akzent1" xfId="1" builtinId="29"/>
    <cellStyle name="Standard" xfId="0" builtinId="0"/>
  </cellStyles>
  <dxfs count="19"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numFmt numFmtId="19" formatCode="dd/mm/yyyy"/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fill>
        <patternFill patternType="none">
          <fgColor auto="1"/>
          <bgColor auto="1"/>
        </patternFill>
      </fill>
      <protection locked="0" hidden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lehredat GP-Prüfung 2017" connectionId="1" autoFormatId="16" applyNumberFormats="0" applyBorderFormats="0" applyFontFormats="0" applyPatternFormats="0" applyAlignmentFormats="0" applyWidthHeightFormats="0">
  <queryTableRefresh nextId="17" unboundColumnsRight="4">
    <queryTableFields count="16">
      <queryTableField id="1" name="ID Lehrling" tableColumnId="1"/>
      <queryTableField id="2" name="Klasse" tableColumnId="2"/>
      <queryTableField id="3" name="Nachname" tableColumnId="3"/>
      <queryTableField id="4" name="Vorname" tableColumnId="4"/>
      <queryTableField id="5" name="Vorname2" tableColumnId="5"/>
      <queryTableField id="6" name="Straße" tableColumnId="6"/>
      <queryTableField id="7" name="Plz" tableColumnId="7"/>
      <queryTableField id="8" name="Ort" tableColumnId="8"/>
      <queryTableField id="9" name="Geschlecht" tableColumnId="9"/>
      <queryTableField id="10" name="Geburtsdatum" tableColumnId="10"/>
      <queryTableField id="11" name="Geburtsort" tableColumnId="11"/>
      <queryTableField id="12" name="Name" tableColumnId="12"/>
      <queryTableField id="13" dataBound="0" tableColumnId="13"/>
      <queryTableField id="16" dataBound="0" tableColumnId="14"/>
      <queryTableField id="15" dataBound="0" tableColumnId="15"/>
      <queryTableField id="14" dataBound="0" tableColumnId="1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le_lehredat_GP_Prüfung_2017" displayName="Tabelle_lehredat_GP_Prüfung_2017" ref="B1:Q49" tableType="queryTable" totalsRowShown="0" headerRowDxfId="18" dataDxfId="16" headerRowBorderDxfId="17">
  <autoFilter ref="B1:Q49"/>
  <sortState ref="B2:M35">
    <sortCondition ref="D1:D35"/>
  </sortState>
  <tableColumns count="16">
    <tableColumn id="1" uniqueName="1" name="ID Lehrling" queryTableFieldId="1" dataDxfId="15"/>
    <tableColumn id="2" uniqueName="2" name="Klasse" queryTableFieldId="2" dataDxfId="14"/>
    <tableColumn id="3" uniqueName="3" name="Nachname" queryTableFieldId="3" dataDxfId="13"/>
    <tableColumn id="4" uniqueName="4" name="Vorname" queryTableFieldId="4" dataDxfId="12"/>
    <tableColumn id="5" uniqueName="5" name="Vorname2" queryTableFieldId="5" dataDxfId="11"/>
    <tableColumn id="6" uniqueName="6" name="Straße" queryTableFieldId="6" dataDxfId="10"/>
    <tableColumn id="7" uniqueName="7" name="Plz" queryTableFieldId="7" dataDxfId="9"/>
    <tableColumn id="8" uniqueName="8" name="Ort" queryTableFieldId="8" dataDxfId="8"/>
    <tableColumn id="9" uniqueName="9" name="Geschlecht" queryTableFieldId="9" dataDxfId="7"/>
    <tableColumn id="10" uniqueName="10" name="Geburtsdatum" queryTableFieldId="10" dataDxfId="6"/>
    <tableColumn id="11" uniqueName="11" name="Geburtsort" queryTableFieldId="11" dataDxfId="5"/>
    <tableColumn id="12" uniqueName="12" name="Schwerpunkt" queryTableFieldId="12" dataDxfId="4"/>
    <tableColumn id="13" uniqueName="13" name="Betrieb-Name" queryTableFieldId="13" dataDxfId="3"/>
    <tableColumn id="14" uniqueName="14" name="Betrieb-Straße" queryTableFieldId="16" dataDxfId="2"/>
    <tableColumn id="15" uniqueName="15" name="Betrieb-Plz" queryTableFieldId="15" dataDxfId="1"/>
    <tableColumn id="16" uniqueName="16" name="Betrieb-Ort" queryTableFieldId="14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Zeros="0" tabSelected="1" zoomScale="70" zoomScaleNormal="70" workbookViewId="0">
      <selection activeCell="B3" sqref="B3"/>
    </sheetView>
  </sheetViews>
  <sheetFormatPr baseColWidth="10" defaultColWidth="11.44140625" defaultRowHeight="13.2" x14ac:dyDescent="0.25"/>
  <cols>
    <col min="1" max="1" width="3.88671875" style="9" customWidth="1"/>
    <col min="2" max="2" width="23.21875" style="9" customWidth="1"/>
    <col min="3" max="3" width="19.21875" style="9" customWidth="1"/>
    <col min="4" max="5" width="19" style="9" customWidth="1"/>
    <col min="6" max="6" width="20.21875" style="9" bestFit="1" customWidth="1"/>
    <col min="7" max="8" width="20.21875" style="9" customWidth="1"/>
    <col min="9" max="9" width="18.109375" style="9" customWidth="1"/>
    <col min="10" max="10" width="9.5546875" style="9" customWidth="1"/>
    <col min="11" max="11" width="6.109375" style="9" customWidth="1"/>
    <col min="12" max="12" width="7.6640625" style="9" customWidth="1"/>
    <col min="13" max="13" width="6.77734375" style="9" customWidth="1"/>
    <col min="14" max="14" width="7.77734375" style="9" customWidth="1"/>
    <col min="15" max="16" width="7.44140625" style="9" customWidth="1"/>
    <col min="17" max="18" width="11.6640625" style="9" customWidth="1"/>
    <col min="19" max="19" width="9.88671875" style="9" customWidth="1"/>
    <col min="20" max="20" width="11.77734375" style="9" customWidth="1"/>
    <col min="21" max="16384" width="11.44140625" style="9"/>
  </cols>
  <sheetData>
    <row r="1" spans="1:18" ht="13.8" thickBot="1" x14ac:dyDescent="0.3">
      <c r="B1" s="5" t="s">
        <v>13</v>
      </c>
      <c r="C1" s="152"/>
      <c r="D1" s="152"/>
      <c r="E1" s="152"/>
      <c r="F1" s="152"/>
      <c r="G1" s="152"/>
      <c r="H1" s="152"/>
      <c r="I1" s="152"/>
    </row>
    <row r="2" spans="1:18" ht="13.8" thickBot="1" x14ac:dyDescent="0.3">
      <c r="A2" s="1"/>
      <c r="B2" s="32">
        <v>1</v>
      </c>
      <c r="C2" s="138" t="s">
        <v>59</v>
      </c>
      <c r="D2" s="82"/>
      <c r="E2" s="82"/>
      <c r="F2" s="82"/>
      <c r="G2" s="82"/>
      <c r="H2" s="82"/>
      <c r="I2" s="82"/>
      <c r="P2" s="6"/>
      <c r="Q2" s="1"/>
      <c r="R2" s="1"/>
    </row>
    <row r="3" spans="1:18" x14ac:dyDescent="0.25">
      <c r="P3" s="6"/>
      <c r="Q3" s="1"/>
      <c r="R3" s="1"/>
    </row>
    <row r="4" spans="1:18" ht="27.75" customHeight="1" x14ac:dyDescent="0.3">
      <c r="B4" s="154" t="s">
        <v>27</v>
      </c>
      <c r="C4" s="154"/>
      <c r="D4" s="154"/>
      <c r="E4" s="154"/>
      <c r="F4" s="154"/>
      <c r="G4" s="33">
        <v>2017</v>
      </c>
      <c r="K4" s="2"/>
      <c r="L4" s="2"/>
      <c r="M4" s="2"/>
      <c r="P4" s="6"/>
      <c r="Q4" s="1"/>
      <c r="R4" s="1"/>
    </row>
    <row r="5" spans="1:18" ht="27.75" customHeight="1" x14ac:dyDescent="0.3">
      <c r="B5" s="151" t="s">
        <v>37</v>
      </c>
      <c r="C5" s="151"/>
      <c r="D5" s="151"/>
      <c r="E5" s="151"/>
      <c r="F5" s="151"/>
      <c r="G5" s="83"/>
      <c r="H5" s="83"/>
      <c r="I5" s="16"/>
      <c r="K5" s="2"/>
      <c r="L5" s="2"/>
      <c r="M5" s="2"/>
      <c r="P5" s="6"/>
      <c r="Q5" s="1"/>
      <c r="R5" s="1"/>
    </row>
    <row r="6" spans="1:18" ht="27.75" customHeight="1" x14ac:dyDescent="0.3">
      <c r="B6" s="30"/>
      <c r="C6" s="30"/>
      <c r="D6" s="30"/>
      <c r="E6" s="30"/>
      <c r="F6" s="30"/>
      <c r="G6" s="30"/>
      <c r="H6" s="30"/>
      <c r="I6" s="16"/>
      <c r="K6" s="2"/>
      <c r="L6" s="2"/>
      <c r="M6" s="2"/>
      <c r="P6" s="6"/>
      <c r="Q6" s="1"/>
      <c r="R6" s="1"/>
    </row>
    <row r="7" spans="1:18" ht="21" customHeight="1" x14ac:dyDescent="0.25">
      <c r="B7" s="9" t="s">
        <v>32</v>
      </c>
      <c r="C7" s="3" t="s">
        <v>33</v>
      </c>
      <c r="D7" s="37" t="s">
        <v>34</v>
      </c>
      <c r="E7" s="84"/>
      <c r="P7" s="6"/>
      <c r="Q7" s="1"/>
      <c r="R7" s="1"/>
    </row>
    <row r="8" spans="1:18" ht="19.5" customHeight="1" x14ac:dyDescent="0.25">
      <c r="B8" s="9" t="s">
        <v>2</v>
      </c>
      <c r="C8" s="28" t="str">
        <f>VLOOKUP(B2,Schülerliste!A1:Q100,5)</f>
        <v>Erika</v>
      </c>
      <c r="D8" s="27" t="str">
        <f>VLOOKUP(B2,Schülerliste!A1:Q100,4)</f>
        <v>Mustermann</v>
      </c>
      <c r="E8" s="29" t="s">
        <v>3</v>
      </c>
      <c r="F8" s="88">
        <f>VLOOKUP(B2,Schülerliste!A1:Q100,11)</f>
        <v>27030</v>
      </c>
      <c r="H8" s="29"/>
      <c r="J8" s="10"/>
      <c r="K8" s="4"/>
      <c r="L8" s="4"/>
      <c r="M8" s="4"/>
      <c r="P8" s="6"/>
      <c r="Q8" s="1"/>
      <c r="R8" s="1"/>
    </row>
    <row r="9" spans="1:18" ht="20.25" customHeight="1" x14ac:dyDescent="0.25">
      <c r="B9" s="9" t="s">
        <v>1</v>
      </c>
      <c r="C9" s="153" t="str">
        <f>VLOOKUP(B2,Schülerliste!A1:Q100,7)</f>
        <v>Musterstraße 1</v>
      </c>
      <c r="D9" s="153"/>
      <c r="E9" s="26">
        <f>VLOOKUP($B$2,Schülerliste!$A$1:$Q$100,8)</f>
        <v>12345</v>
      </c>
      <c r="F9" s="127" t="str">
        <f>VLOOKUP($B$2,Schülerliste!$A$1:$Q$100,9)</f>
        <v>Musterstadt</v>
      </c>
    </row>
    <row r="10" spans="1:18" ht="20.25" customHeight="1" x14ac:dyDescent="0.25">
      <c r="B10" s="11" t="s">
        <v>4</v>
      </c>
      <c r="C10" s="26" t="str">
        <f>VLOOKUP(B2,Schülerliste!A1:Q100,3)</f>
        <v>A</v>
      </c>
      <c r="D10" s="124" t="s">
        <v>25</v>
      </c>
      <c r="E10" s="153" t="str">
        <f>VLOOKUP(B2,Schülerliste!A1:Q100,13)</f>
        <v>Dachdeckungstechnik</v>
      </c>
      <c r="F10" s="153"/>
      <c r="G10" s="26"/>
      <c r="H10" s="26"/>
      <c r="I10" s="27"/>
      <c r="K10" s="11"/>
      <c r="L10" s="11"/>
      <c r="M10" s="11"/>
      <c r="N10" s="1"/>
      <c r="O10" s="1"/>
    </row>
    <row r="11" spans="1:18" ht="20.25" customHeight="1" x14ac:dyDescent="0.25">
      <c r="B11" s="9" t="s">
        <v>24</v>
      </c>
      <c r="C11" s="153" t="str">
        <f>VLOOKUP(B2,Schülerliste!A1:Q100,14)</f>
        <v>Musterfirma GmbH</v>
      </c>
      <c r="D11" s="153"/>
      <c r="E11" s="85"/>
      <c r="F11" s="26"/>
      <c r="G11" s="26"/>
      <c r="H11" s="26"/>
      <c r="I11" s="27"/>
      <c r="K11" s="11"/>
      <c r="L11" s="11"/>
      <c r="M11" s="11"/>
      <c r="N11" s="1"/>
      <c r="O11" s="1"/>
    </row>
    <row r="12" spans="1:18" ht="20.25" customHeight="1" x14ac:dyDescent="0.25">
      <c r="B12" s="9" t="s">
        <v>1</v>
      </c>
      <c r="C12" s="153" t="str">
        <f>VLOOKUP(B2,Schülerliste!A1:Q100,15)</f>
        <v>Musterweg 2</v>
      </c>
      <c r="D12" s="153"/>
      <c r="E12" s="26">
        <f>VLOOKUP(B2,Schülerliste!A1:Q100,16)</f>
        <v>12346</v>
      </c>
      <c r="F12" s="127" t="str">
        <f>VLOOKUP(B2,Schülerliste!A1:Q100,17)</f>
        <v>Musterdorf</v>
      </c>
      <c r="G12" s="26"/>
      <c r="H12" s="26"/>
      <c r="I12" s="27"/>
      <c r="K12" s="11"/>
      <c r="L12" s="11"/>
      <c r="M12" s="11"/>
      <c r="N12" s="1"/>
      <c r="O12" s="1"/>
    </row>
    <row r="13" spans="1:18" ht="20.25" customHeight="1" x14ac:dyDescent="0.25">
      <c r="C13" s="6"/>
      <c r="D13" s="10"/>
      <c r="E13" s="10"/>
      <c r="F13" s="3"/>
      <c r="G13" s="3"/>
      <c r="H13" s="3"/>
      <c r="I13" s="1"/>
      <c r="K13" s="11"/>
      <c r="L13" s="11"/>
      <c r="M13" s="11"/>
      <c r="N13" s="1"/>
      <c r="O13" s="1"/>
    </row>
    <row r="14" spans="1:18" ht="20.25" customHeight="1" x14ac:dyDescent="0.25">
      <c r="C14" s="6"/>
      <c r="D14" s="10"/>
      <c r="E14" s="10"/>
      <c r="F14" s="3"/>
      <c r="G14" s="3"/>
      <c r="H14" s="3"/>
      <c r="I14" s="1"/>
      <c r="K14" s="11"/>
      <c r="L14" s="11"/>
      <c r="M14" s="11"/>
      <c r="N14" s="1"/>
      <c r="O14" s="1"/>
    </row>
    <row r="15" spans="1:18" ht="18" customHeight="1" x14ac:dyDescent="0.25">
      <c r="B15" s="9" t="s">
        <v>23</v>
      </c>
      <c r="D15" s="9" t="s">
        <v>6</v>
      </c>
      <c r="F15" s="9" t="s">
        <v>5</v>
      </c>
      <c r="K15" s="14"/>
      <c r="L15" s="14"/>
      <c r="M15" s="14"/>
    </row>
    <row r="16" spans="1:18" ht="21" customHeight="1" x14ac:dyDescent="0.25">
      <c r="B16" s="34" t="s">
        <v>95</v>
      </c>
      <c r="D16" s="34" t="s">
        <v>95</v>
      </c>
      <c r="E16" s="87"/>
      <c r="F16" s="130" t="s">
        <v>95</v>
      </c>
      <c r="I16" s="87"/>
      <c r="K16" s="88"/>
      <c r="L16" s="88"/>
      <c r="M16" s="88"/>
    </row>
    <row r="17" spans="1:21" ht="18" customHeight="1" x14ac:dyDescent="0.25"/>
    <row r="18" spans="1:21" x14ac:dyDescent="0.25"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1" ht="16.5" customHeight="1" thickBot="1" x14ac:dyDescent="0.3">
      <c r="A19" s="8">
        <v>1</v>
      </c>
      <c r="B19" s="8" t="s">
        <v>30</v>
      </c>
      <c r="C19" s="7"/>
      <c r="D19" s="7"/>
      <c r="E19" s="7"/>
      <c r="F19" s="7"/>
      <c r="G19" s="7"/>
      <c r="H19" s="12"/>
      <c r="I19" s="12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ht="28.95" customHeight="1" x14ac:dyDescent="0.25">
      <c r="A20" s="8"/>
      <c r="B20" s="56" t="s">
        <v>0</v>
      </c>
      <c r="C20" s="155" t="str">
        <f>IF(E10="Abdichtungstechnik","Dachabdichtungen",IF(E10="Dachdeckungstechnik","Dachdeckungen","Außenwandbekleidungen"))</f>
        <v>Dachdeckungen</v>
      </c>
      <c r="D20" s="156"/>
      <c r="E20" s="157"/>
      <c r="F20" s="155" t="str">
        <f>IF(C20="Dachdeckungen","Dachabdichtungen",IF(C20="Außenwandbekleidungen","Dachabdichtungen","Dachdeckungen"))</f>
        <v>Dachabdichtungen</v>
      </c>
      <c r="G20" s="157"/>
      <c r="H20" s="158" t="str">
        <f>IF(C20="Dachdeckungen","Außenwandbekleidungen",IF(C20="Dachabdichtungen","Außenwandbekleidungen","Dachdeckungen"))</f>
        <v>Außenwandbekleidungen</v>
      </c>
      <c r="I20" s="159"/>
      <c r="K20" s="160" t="s">
        <v>11</v>
      </c>
      <c r="L20" s="160"/>
      <c r="M20" s="160" t="s">
        <v>12</v>
      </c>
      <c r="N20" s="160"/>
      <c r="O20" s="160" t="s">
        <v>39</v>
      </c>
      <c r="P20" s="160"/>
      <c r="Q20" s="47"/>
      <c r="R20" s="47"/>
      <c r="S20" s="47"/>
      <c r="T20" s="47"/>
      <c r="U20" s="47"/>
    </row>
    <row r="21" spans="1:21" ht="13.8" thickBot="1" x14ac:dyDescent="0.3">
      <c r="A21" s="8"/>
      <c r="B21" s="57"/>
      <c r="C21" s="89" t="s">
        <v>14</v>
      </c>
      <c r="D21" s="90" t="s">
        <v>22</v>
      </c>
      <c r="E21" s="91" t="s">
        <v>38</v>
      </c>
      <c r="F21" s="89" t="s">
        <v>14</v>
      </c>
      <c r="G21" s="91" t="s">
        <v>38</v>
      </c>
      <c r="H21" s="92" t="s">
        <v>14</v>
      </c>
      <c r="I21" s="91" t="s">
        <v>38</v>
      </c>
      <c r="K21" s="13"/>
      <c r="L21" s="13"/>
      <c r="M21" s="13"/>
      <c r="N21" s="13"/>
      <c r="O21" s="13"/>
      <c r="P21" s="40"/>
      <c r="Q21" s="47"/>
      <c r="R21" s="47"/>
      <c r="S21" s="47"/>
      <c r="T21" s="47"/>
      <c r="U21" s="47"/>
    </row>
    <row r="22" spans="1:21" x14ac:dyDescent="0.25">
      <c r="A22" s="8"/>
      <c r="B22" s="58" t="s">
        <v>97</v>
      </c>
      <c r="C22" s="63">
        <v>54</v>
      </c>
      <c r="D22" s="35">
        <v>80</v>
      </c>
      <c r="E22" s="64">
        <v>100</v>
      </c>
      <c r="F22" s="63">
        <v>78</v>
      </c>
      <c r="G22" s="64"/>
      <c r="H22" s="63">
        <v>93</v>
      </c>
      <c r="I22" s="64"/>
      <c r="K22" s="50">
        <f>IF(SUM(C22:D22)&lt;&gt;0,C22*0.9+D22*0.1,"")</f>
        <v>56.6</v>
      </c>
      <c r="L22" s="51">
        <f>IF(E22&lt;&gt;0,K22*0.9+E22*0.1,K22)</f>
        <v>60.940000000000005</v>
      </c>
      <c r="M22" s="52">
        <f>IF(G22&lt;&gt;0,F22*0.9+G22*0.1,F22*1)</f>
        <v>78</v>
      </c>
      <c r="N22" s="53">
        <f>IF(M22&lt;&gt;0,M22,"")</f>
        <v>78</v>
      </c>
      <c r="O22" s="52">
        <f>IF(I22&lt;&gt;0,H22*0.9+I22*0.1,H22)</f>
        <v>93</v>
      </c>
      <c r="P22" s="53">
        <f>IF(O22&lt;&gt;0,O22,"")</f>
        <v>93</v>
      </c>
      <c r="Q22" s="47"/>
      <c r="R22" s="47"/>
      <c r="S22" s="47"/>
      <c r="T22" s="47"/>
      <c r="U22" s="47"/>
    </row>
    <row r="23" spans="1:21" x14ac:dyDescent="0.25">
      <c r="A23" s="8"/>
      <c r="B23" s="59" t="s">
        <v>98</v>
      </c>
      <c r="C23" s="65">
        <v>64</v>
      </c>
      <c r="D23" s="36">
        <v>80</v>
      </c>
      <c r="E23" s="66">
        <v>100</v>
      </c>
      <c r="F23" s="65">
        <v>81</v>
      </c>
      <c r="G23" s="66"/>
      <c r="H23" s="65">
        <v>92</v>
      </c>
      <c r="I23" s="66"/>
      <c r="K23" s="50">
        <f t="shared" ref="K23:K28" si="0">IF(SUM(C23:D23)&lt;&gt;0,C23*0.9+D23*0.1,"")</f>
        <v>65.599999999999994</v>
      </c>
      <c r="L23" s="51">
        <f t="shared" ref="L23:L28" si="1">IF(E23&lt;&gt;0,K23*0.9+E23*0.1,K23)</f>
        <v>69.039999999999992</v>
      </c>
      <c r="M23" s="52">
        <f t="shared" ref="M23:M28" si="2">IF(G23&lt;&gt;0,F23*0.9+G23*0.1,F23*1)</f>
        <v>81</v>
      </c>
      <c r="N23" s="53">
        <f t="shared" ref="N23:N28" si="3">IF(M23&lt;&gt;0,M23,"")</f>
        <v>81</v>
      </c>
      <c r="O23" s="52">
        <f t="shared" ref="O23:O28" si="4">IF(I23&lt;&gt;0,H23*0.9+I23*0.1,H23)</f>
        <v>92</v>
      </c>
      <c r="P23" s="53">
        <f t="shared" ref="P23:P28" si="5">IF(O23&lt;&gt;0,O23,"")</f>
        <v>92</v>
      </c>
      <c r="Q23" s="47"/>
      <c r="R23" s="47"/>
      <c r="S23" s="47"/>
      <c r="T23" s="47"/>
      <c r="U23" s="47"/>
    </row>
    <row r="24" spans="1:21" x14ac:dyDescent="0.25">
      <c r="A24" s="8"/>
      <c r="B24" s="60" t="s">
        <v>99</v>
      </c>
      <c r="C24" s="65">
        <v>60</v>
      </c>
      <c r="D24" s="36">
        <v>80</v>
      </c>
      <c r="E24" s="66">
        <v>100</v>
      </c>
      <c r="F24" s="65">
        <v>84</v>
      </c>
      <c r="G24" s="66"/>
      <c r="H24" s="65">
        <v>92</v>
      </c>
      <c r="I24" s="66"/>
      <c r="K24" s="50">
        <f t="shared" si="0"/>
        <v>62</v>
      </c>
      <c r="L24" s="51">
        <f t="shared" si="1"/>
        <v>65.800000000000011</v>
      </c>
      <c r="M24" s="52">
        <f t="shared" si="2"/>
        <v>84</v>
      </c>
      <c r="N24" s="53">
        <f t="shared" si="3"/>
        <v>84</v>
      </c>
      <c r="O24" s="52">
        <f t="shared" si="4"/>
        <v>92</v>
      </c>
      <c r="P24" s="53">
        <f t="shared" si="5"/>
        <v>92</v>
      </c>
      <c r="Q24" s="47"/>
      <c r="R24" s="47"/>
      <c r="S24" s="47"/>
      <c r="T24" s="47"/>
      <c r="U24" s="47"/>
    </row>
    <row r="25" spans="1:21" x14ac:dyDescent="0.25">
      <c r="A25" s="8"/>
      <c r="B25" s="59"/>
      <c r="C25" s="65"/>
      <c r="D25" s="36"/>
      <c r="E25" s="66"/>
      <c r="F25" s="65"/>
      <c r="G25" s="66"/>
      <c r="H25" s="65"/>
      <c r="I25" s="66"/>
      <c r="K25" s="50" t="str">
        <f t="shared" si="0"/>
        <v/>
      </c>
      <c r="L25" s="51" t="str">
        <f t="shared" si="1"/>
        <v/>
      </c>
      <c r="M25" s="52">
        <f t="shared" si="2"/>
        <v>0</v>
      </c>
      <c r="N25" s="53" t="str">
        <f t="shared" si="3"/>
        <v/>
      </c>
      <c r="O25" s="52">
        <f t="shared" si="4"/>
        <v>0</v>
      </c>
      <c r="P25" s="53" t="str">
        <f t="shared" si="5"/>
        <v/>
      </c>
      <c r="Q25" s="47"/>
      <c r="R25" s="47"/>
      <c r="S25" s="47"/>
      <c r="T25" s="47"/>
      <c r="U25" s="47"/>
    </row>
    <row r="26" spans="1:21" x14ac:dyDescent="0.25">
      <c r="A26" s="8"/>
      <c r="B26" s="59"/>
      <c r="C26" s="65"/>
      <c r="D26" s="36"/>
      <c r="E26" s="66"/>
      <c r="F26" s="65"/>
      <c r="G26" s="66"/>
      <c r="H26" s="65"/>
      <c r="I26" s="66"/>
      <c r="K26" s="50" t="str">
        <f t="shared" si="0"/>
        <v/>
      </c>
      <c r="L26" s="51" t="str">
        <f t="shared" si="1"/>
        <v/>
      </c>
      <c r="M26" s="52">
        <f t="shared" si="2"/>
        <v>0</v>
      </c>
      <c r="N26" s="53" t="str">
        <f t="shared" si="3"/>
        <v/>
      </c>
      <c r="O26" s="52">
        <f t="shared" si="4"/>
        <v>0</v>
      </c>
      <c r="P26" s="53" t="str">
        <f t="shared" si="5"/>
        <v/>
      </c>
      <c r="Q26" s="47"/>
      <c r="R26" s="47"/>
      <c r="S26" s="47"/>
      <c r="T26" s="47"/>
      <c r="U26" s="47"/>
    </row>
    <row r="27" spans="1:21" x14ac:dyDescent="0.25">
      <c r="A27" s="8"/>
      <c r="B27" s="59"/>
      <c r="C27" s="65"/>
      <c r="D27" s="36"/>
      <c r="E27" s="66"/>
      <c r="F27" s="65"/>
      <c r="G27" s="66"/>
      <c r="H27" s="65"/>
      <c r="I27" s="66"/>
      <c r="K27" s="50" t="str">
        <f t="shared" si="0"/>
        <v/>
      </c>
      <c r="L27" s="51" t="str">
        <f t="shared" si="1"/>
        <v/>
      </c>
      <c r="M27" s="52">
        <f t="shared" si="2"/>
        <v>0</v>
      </c>
      <c r="N27" s="53" t="str">
        <f t="shared" si="3"/>
        <v/>
      </c>
      <c r="O27" s="52">
        <f t="shared" si="4"/>
        <v>0</v>
      </c>
      <c r="P27" s="53" t="str">
        <f t="shared" si="5"/>
        <v/>
      </c>
      <c r="Q27" s="47"/>
      <c r="R27" s="47"/>
      <c r="S27" s="47"/>
      <c r="T27" s="47"/>
      <c r="U27" s="47"/>
    </row>
    <row r="28" spans="1:21" ht="13.8" thickBot="1" x14ac:dyDescent="0.3">
      <c r="A28" s="8"/>
      <c r="B28" s="61"/>
      <c r="C28" s="67"/>
      <c r="D28" s="68"/>
      <c r="E28" s="69"/>
      <c r="F28" s="67"/>
      <c r="G28" s="69"/>
      <c r="H28" s="67"/>
      <c r="I28" s="69"/>
      <c r="K28" s="50" t="str">
        <f t="shared" si="0"/>
        <v/>
      </c>
      <c r="L28" s="51" t="str">
        <f t="shared" si="1"/>
        <v/>
      </c>
      <c r="M28" s="52">
        <f t="shared" si="2"/>
        <v>0</v>
      </c>
      <c r="N28" s="53" t="str">
        <f t="shared" si="3"/>
        <v/>
      </c>
      <c r="O28" s="52">
        <f t="shared" si="4"/>
        <v>0</v>
      </c>
      <c r="P28" s="53" t="str">
        <f t="shared" si="5"/>
        <v/>
      </c>
      <c r="Q28" s="47"/>
      <c r="R28" s="47"/>
      <c r="S28" s="47"/>
      <c r="T28" s="47"/>
      <c r="U28" s="47"/>
    </row>
    <row r="29" spans="1:21" x14ac:dyDescent="0.25">
      <c r="A29" s="8"/>
      <c r="B29" s="55"/>
      <c r="C29" s="62">
        <f>IF(SUM(C22:C28)&lt;&gt;0,AVERAGE(C22:C28),"")</f>
        <v>59.333333333333336</v>
      </c>
      <c r="D29" s="62">
        <f>IF(SUM(D22:D28)&lt;&gt;0,AVERAGE(D22:D28),"")</f>
        <v>80</v>
      </c>
      <c r="E29" s="62"/>
      <c r="F29" s="62">
        <f t="shared" ref="F29:I29" si="6">IF(SUM(F22:F28)&lt;&gt;0,AVERAGE(F22:F28),"")</f>
        <v>81</v>
      </c>
      <c r="G29" s="62" t="str">
        <f t="shared" si="6"/>
        <v/>
      </c>
      <c r="H29" s="62">
        <f t="shared" si="6"/>
        <v>92.333333333333329</v>
      </c>
      <c r="I29" s="62" t="str">
        <f t="shared" si="6"/>
        <v/>
      </c>
      <c r="K29" s="51"/>
      <c r="L29" s="51">
        <f>AVERAGE(L22:L28)</f>
        <v>65.260000000000005</v>
      </c>
      <c r="M29" s="51"/>
      <c r="N29" s="51">
        <f t="shared" ref="N29" si="7">AVERAGE(N22:N28)</f>
        <v>81</v>
      </c>
      <c r="O29" s="51"/>
      <c r="P29" s="51">
        <f>AVERAGE(P22:P28)</f>
        <v>92.333333333333329</v>
      </c>
      <c r="Q29" s="47"/>
      <c r="R29" s="47"/>
      <c r="S29" s="47"/>
      <c r="T29" s="47"/>
      <c r="U29" s="47"/>
    </row>
    <row r="30" spans="1:21" x14ac:dyDescent="0.25">
      <c r="A30" s="8"/>
      <c r="B30" s="13"/>
      <c r="C30" s="163">
        <f>IF(SUM(C29:D29)&lt;&gt;0,SUM(C29*0.9+D29*0.1),"")</f>
        <v>61.400000000000006</v>
      </c>
      <c r="D30" s="163"/>
      <c r="E30" s="31">
        <f>IF(SUM(E22:E28)&lt;&gt;0,AVERAGE(E22:E28),"")</f>
        <v>100</v>
      </c>
      <c r="F30" s="13"/>
      <c r="G30" s="13"/>
      <c r="H30" s="13"/>
      <c r="I30" s="13"/>
      <c r="K30" s="53"/>
      <c r="L30" s="53"/>
      <c r="M30" s="53"/>
      <c r="N30" s="53"/>
      <c r="O30" s="53"/>
      <c r="P30" s="53"/>
    </row>
    <row r="31" spans="1:21" ht="13.8" thickBot="1" x14ac:dyDescent="0.3">
      <c r="A31" s="8"/>
      <c r="B31" s="13"/>
      <c r="C31" s="31"/>
      <c r="D31" s="163">
        <f>IF(SUM(E30)&lt;&gt;0,SUM(C30*0.9+E30*0.1),C30)</f>
        <v>65.260000000000005</v>
      </c>
      <c r="E31" s="163"/>
      <c r="F31" s="163">
        <f>IF(SUM(G29)&lt;&gt;0,SUM(F29*0.9+G29*0.1),F29)</f>
        <v>81</v>
      </c>
      <c r="G31" s="163"/>
      <c r="H31" s="163">
        <f>IF(SUM(I29)&lt;&gt;0,SUM(H29*0.9+I29*0.1),H29)</f>
        <v>92.333333333333329</v>
      </c>
      <c r="I31" s="163"/>
      <c r="K31" s="53"/>
      <c r="L31" s="53"/>
      <c r="M31" s="53"/>
      <c r="N31" s="53"/>
      <c r="O31" s="53"/>
      <c r="P31" s="131"/>
    </row>
    <row r="32" spans="1:21" ht="14.7" customHeight="1" thickBot="1" x14ac:dyDescent="0.3">
      <c r="A32" s="1"/>
      <c r="B32" s="24" t="s">
        <v>16</v>
      </c>
      <c r="C32" s="13"/>
      <c r="D32" s="13"/>
      <c r="E32" s="13"/>
      <c r="F32" s="13"/>
      <c r="G32" s="13"/>
      <c r="H32" s="13"/>
      <c r="I32" s="25">
        <f>IF(SUM(B31:H31)=0,"",AVERAGE(B31:H31))</f>
        <v>79.531111111111102</v>
      </c>
      <c r="K32" s="54"/>
      <c r="L32" s="54"/>
      <c r="M32" s="54"/>
      <c r="N32" s="54"/>
      <c r="O32" s="54"/>
      <c r="P32" s="132">
        <f>AVERAGE(L29,N29,P29)</f>
        <v>79.531111111111102</v>
      </c>
    </row>
    <row r="33" spans="1:16" x14ac:dyDescent="0.25">
      <c r="A33" s="1"/>
    </row>
    <row r="34" spans="1:16" x14ac:dyDescent="0.25">
      <c r="A34" s="1">
        <v>2</v>
      </c>
      <c r="B34" s="1" t="s">
        <v>19</v>
      </c>
      <c r="J34" s="93"/>
    </row>
    <row r="35" spans="1:16" x14ac:dyDescent="0.25">
      <c r="A35" s="1"/>
      <c r="B35" s="94"/>
      <c r="C35" s="95" t="s">
        <v>7</v>
      </c>
      <c r="D35" s="95" t="s">
        <v>8</v>
      </c>
      <c r="E35" s="95"/>
      <c r="F35" s="95" t="s">
        <v>9</v>
      </c>
      <c r="G35" s="95"/>
      <c r="H35" s="13"/>
      <c r="I35" s="95" t="s">
        <v>17</v>
      </c>
    </row>
    <row r="36" spans="1:16" ht="13.8" thickBot="1" x14ac:dyDescent="0.3">
      <c r="A36" s="1"/>
      <c r="B36" s="13" t="s">
        <v>11</v>
      </c>
      <c r="C36" s="107">
        <v>54.5</v>
      </c>
      <c r="D36" s="161">
        <f>SUM(C36*2+C37)/3</f>
        <v>53</v>
      </c>
      <c r="E36" s="96"/>
      <c r="F36" s="162"/>
      <c r="G36" s="97"/>
      <c r="H36" s="13"/>
      <c r="I36" s="164">
        <f>IF(F36&lt;&gt;0,(D36*2+F36)/3,D36)</f>
        <v>53</v>
      </c>
    </row>
    <row r="37" spans="1:16" ht="13.8" thickBot="1" x14ac:dyDescent="0.3">
      <c r="A37" s="1"/>
      <c r="B37" s="13" t="s">
        <v>21</v>
      </c>
      <c r="C37" s="107">
        <v>50</v>
      </c>
      <c r="D37" s="161"/>
      <c r="E37" s="96"/>
      <c r="F37" s="162"/>
      <c r="G37" s="97"/>
      <c r="H37" s="13"/>
      <c r="I37" s="164"/>
      <c r="P37" s="132">
        <f>I36</f>
        <v>53</v>
      </c>
    </row>
    <row r="38" spans="1:16" x14ac:dyDescent="0.25">
      <c r="A38" s="1"/>
    </row>
    <row r="39" spans="1:16" x14ac:dyDescent="0.25">
      <c r="A39" s="1">
        <v>3</v>
      </c>
      <c r="B39" s="1" t="s">
        <v>20</v>
      </c>
    </row>
    <row r="40" spans="1:16" ht="13.8" thickBot="1" x14ac:dyDescent="0.3">
      <c r="A40" s="1"/>
      <c r="B40" s="94"/>
      <c r="C40" s="95" t="s">
        <v>7</v>
      </c>
      <c r="D40" s="95" t="s">
        <v>8</v>
      </c>
      <c r="E40" s="95"/>
      <c r="F40" s="95" t="s">
        <v>9</v>
      </c>
      <c r="G40" s="95"/>
      <c r="H40" s="13"/>
      <c r="I40" s="95" t="s">
        <v>17</v>
      </c>
    </row>
    <row r="41" spans="1:16" ht="13.8" thickBot="1" x14ac:dyDescent="0.3">
      <c r="A41" s="1"/>
      <c r="B41" s="13" t="s">
        <v>12</v>
      </c>
      <c r="C41" s="107">
        <v>61</v>
      </c>
      <c r="D41" s="99">
        <f>SUM(C41:C41)</f>
        <v>61</v>
      </c>
      <c r="E41" s="99"/>
      <c r="F41" s="107"/>
      <c r="G41" s="97"/>
      <c r="H41" s="13"/>
      <c r="I41" s="98">
        <f>IF(F41&lt;&gt;0,(D41*2+F41)/3,D41)</f>
        <v>61</v>
      </c>
      <c r="P41" s="132">
        <f>I41</f>
        <v>61</v>
      </c>
    </row>
    <row r="42" spans="1:16" x14ac:dyDescent="0.25">
      <c r="A42" s="1"/>
    </row>
    <row r="43" spans="1:16" x14ac:dyDescent="0.25">
      <c r="A43" s="1">
        <v>4</v>
      </c>
      <c r="B43" s="1" t="s">
        <v>31</v>
      </c>
    </row>
    <row r="44" spans="1:16" ht="13.8" thickBot="1" x14ac:dyDescent="0.3">
      <c r="B44" s="94"/>
      <c r="C44" s="95" t="s">
        <v>7</v>
      </c>
      <c r="D44" s="95" t="s">
        <v>8</v>
      </c>
      <c r="E44" s="95"/>
      <c r="F44" s="95" t="s">
        <v>9</v>
      </c>
      <c r="G44" s="95"/>
      <c r="H44" s="13"/>
      <c r="I44" s="95" t="s">
        <v>18</v>
      </c>
    </row>
    <row r="45" spans="1:16" ht="13.8" thickBot="1" x14ac:dyDescent="0.3">
      <c r="A45" s="1"/>
      <c r="B45" s="13" t="s">
        <v>28</v>
      </c>
      <c r="C45" s="107">
        <v>50</v>
      </c>
      <c r="D45" s="99">
        <f>SUM(C45:C45)</f>
        <v>50</v>
      </c>
      <c r="E45" s="99"/>
      <c r="F45" s="107"/>
      <c r="G45" s="97"/>
      <c r="H45" s="13"/>
      <c r="I45" s="98">
        <f>IF(F45&lt;&gt;0,(D45*2+F45)/3,D45)</f>
        <v>50</v>
      </c>
      <c r="P45" s="132">
        <f>I45</f>
        <v>50</v>
      </c>
    </row>
    <row r="46" spans="1:16" x14ac:dyDescent="0.25">
      <c r="B46" s="101"/>
      <c r="C46" s="101"/>
      <c r="D46" s="101"/>
      <c r="E46" s="101"/>
      <c r="F46" s="101"/>
      <c r="G46" s="101"/>
      <c r="H46" s="101"/>
      <c r="I46" s="101"/>
    </row>
    <row r="47" spans="1:16" x14ac:dyDescent="0.25">
      <c r="B47" s="101"/>
      <c r="C47" s="101"/>
      <c r="D47" s="101"/>
      <c r="E47" s="101"/>
      <c r="F47" s="101"/>
      <c r="G47" s="101"/>
      <c r="H47" s="102"/>
      <c r="I47" s="102"/>
    </row>
    <row r="48" spans="1:16" ht="15.6" x14ac:dyDescent="0.3">
      <c r="B48" s="41"/>
      <c r="C48" s="42"/>
      <c r="D48" s="43"/>
      <c r="E48" s="43"/>
      <c r="F48" s="43"/>
      <c r="G48" s="43"/>
      <c r="H48" s="43"/>
      <c r="I48" s="43"/>
    </row>
    <row r="49" spans="2:9" ht="23.7" customHeight="1" thickBot="1" x14ac:dyDescent="0.35">
      <c r="B49" s="20" t="s">
        <v>10</v>
      </c>
      <c r="C49" s="44"/>
      <c r="D49" s="45"/>
      <c r="E49" s="45"/>
      <c r="F49" s="45"/>
      <c r="G49" s="45"/>
      <c r="H49" s="46">
        <f>I32*0.6+I36*0.15+I41*0.15+I45*0.1</f>
        <v>69.818666666666658</v>
      </c>
      <c r="I49" s="23" t="str">
        <f>IF(OR(I81="nein",I80="nein",H49&lt;50),"nicht bestanden","bestanden")</f>
        <v>bestanden</v>
      </c>
    </row>
    <row r="53" spans="2:9" ht="16.95" customHeight="1" x14ac:dyDescent="0.25"/>
    <row r="54" spans="2:9" x14ac:dyDescent="0.25">
      <c r="B54" s="37" t="s">
        <v>96</v>
      </c>
    </row>
    <row r="55" spans="2:9" x14ac:dyDescent="0.25">
      <c r="B55" s="15"/>
      <c r="D55" s="15" t="s">
        <v>26</v>
      </c>
      <c r="E55" s="15"/>
      <c r="F55" s="15"/>
      <c r="G55" s="39"/>
      <c r="H55" s="39"/>
    </row>
    <row r="56" spans="2:9" x14ac:dyDescent="0.25">
      <c r="I56" s="14"/>
    </row>
    <row r="57" spans="2:9" x14ac:dyDescent="0.25">
      <c r="B57" s="9" t="s">
        <v>36</v>
      </c>
      <c r="D57" s="133" t="s">
        <v>51</v>
      </c>
      <c r="F57" s="133" t="s">
        <v>35</v>
      </c>
    </row>
    <row r="79" spans="1:9" s="126" customFormat="1" x14ac:dyDescent="0.25"/>
    <row r="80" spans="1:9" s="38" customFormat="1" x14ac:dyDescent="0.25">
      <c r="A80" s="38" t="s">
        <v>29</v>
      </c>
      <c r="B80" s="103" t="s">
        <v>15</v>
      </c>
      <c r="C80" s="104" t="str">
        <f>IF(AND(P32&lt;50,P37&lt;50),"nb","")</f>
        <v/>
      </c>
      <c r="D80" s="104" t="str">
        <f>IF(AND(P32&lt;50,P41&lt;50),"nb","")</f>
        <v/>
      </c>
      <c r="E80" s="104"/>
      <c r="F80" s="104" t="str">
        <f>IF(AND(P32&lt;50,P45&lt;50),"nb","")</f>
        <v/>
      </c>
      <c r="G80" s="104"/>
      <c r="H80" s="104"/>
      <c r="I80" s="105" t="str">
        <f>IF(OR(P37&lt;30,P41&lt;30,P45&lt;30,P32&lt;30,I81="nein"),"nein","bestanden")</f>
        <v>bestanden</v>
      </c>
    </row>
    <row r="81" spans="1:9" s="38" customFormat="1" ht="13.8" x14ac:dyDescent="0.25">
      <c r="A81" s="38" t="s">
        <v>29</v>
      </c>
      <c r="B81" s="104"/>
      <c r="C81" s="104" t="str">
        <f>IF(AND(P37&lt;50,P41&lt;50),"nb","")</f>
        <v/>
      </c>
      <c r="D81" s="104" t="str">
        <f>IF(AND(P37&lt;50,P45&lt;50),"nb","")</f>
        <v/>
      </c>
      <c r="E81" s="104"/>
      <c r="F81" s="104" t="str">
        <f>IF(AND(P41&lt;50,P45&lt;50),"nb","")</f>
        <v/>
      </c>
      <c r="G81" s="104"/>
      <c r="H81" s="104"/>
      <c r="I81" s="106" t="str">
        <f>IF(OR(C80="nb",D80="nb",F80="nb",C81="nb",D81="nb",F81="nb"),"nein","")</f>
        <v/>
      </c>
    </row>
    <row r="82" spans="1:9" s="125" customFormat="1" x14ac:dyDescent="0.25"/>
    <row r="83" spans="1:9" s="125" customFormat="1" x14ac:dyDescent="0.25"/>
  </sheetData>
  <sheetProtection password="CD14" sheet="1" objects="1" scenarios="1"/>
  <sortState ref="B15:B43">
    <sortCondition ref="B14"/>
  </sortState>
  <mergeCells count="20">
    <mergeCell ref="K20:L20"/>
    <mergeCell ref="M20:N20"/>
    <mergeCell ref="O20:P20"/>
    <mergeCell ref="D36:D37"/>
    <mergeCell ref="F36:F37"/>
    <mergeCell ref="C30:D30"/>
    <mergeCell ref="I36:I37"/>
    <mergeCell ref="F31:G31"/>
    <mergeCell ref="H31:I31"/>
    <mergeCell ref="D31:E31"/>
    <mergeCell ref="B5:F5"/>
    <mergeCell ref="C1:I1"/>
    <mergeCell ref="C9:D9"/>
    <mergeCell ref="B4:F4"/>
    <mergeCell ref="C20:E20"/>
    <mergeCell ref="F20:G20"/>
    <mergeCell ref="H20:I20"/>
    <mergeCell ref="E10:F10"/>
    <mergeCell ref="C12:D12"/>
    <mergeCell ref="C11:D11"/>
  </mergeCells>
  <phoneticPr fontId="0" type="noConversion"/>
  <pageMargins left="0.78740157480314965" right="0.78740157480314965" top="0.47244094488188981" bottom="0.51181102362204722" header="0.51181102362204722" footer="0.51181102362204722"/>
  <pageSetup paperSize="9" scale="8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workbookViewId="0">
      <selection activeCell="J9" sqref="J9"/>
    </sheetView>
  </sheetViews>
  <sheetFormatPr baseColWidth="10" defaultColWidth="10.6640625" defaultRowHeight="13.2" x14ac:dyDescent="0.25"/>
  <cols>
    <col min="1" max="1" width="9" style="143" bestFit="1" customWidth="1"/>
    <col min="2" max="2" width="12.6640625" style="143" bestFit="1" customWidth="1"/>
    <col min="3" max="3" width="9" style="143" bestFit="1" customWidth="1"/>
    <col min="4" max="4" width="12.33203125" style="143" bestFit="1" customWidth="1"/>
    <col min="5" max="5" width="11" style="143" bestFit="1" customWidth="1"/>
    <col min="6" max="6" width="12" style="143" bestFit="1" customWidth="1"/>
    <col min="7" max="7" width="21.44140625" style="143" bestFit="1" customWidth="1"/>
    <col min="8" max="8" width="7.44140625" style="143" customWidth="1"/>
    <col min="9" max="9" width="17.6640625" style="143" bestFit="1" customWidth="1"/>
    <col min="10" max="10" width="13" style="143" bestFit="1" customWidth="1"/>
    <col min="11" max="11" width="15.77734375" style="143" bestFit="1" customWidth="1"/>
    <col min="12" max="12" width="16.44140625" style="143" bestFit="1" customWidth="1"/>
    <col min="13" max="13" width="15.77734375" style="143" customWidth="1"/>
    <col min="14" max="14" width="17.6640625" style="143" customWidth="1"/>
    <col min="15" max="15" width="16.6640625" style="143" customWidth="1"/>
    <col min="16" max="16" width="12.109375" style="143" customWidth="1"/>
    <col min="17" max="17" width="14" style="143" customWidth="1"/>
    <col min="18" max="16384" width="10.6640625" style="143"/>
  </cols>
  <sheetData>
    <row r="1" spans="1:17" ht="15" thickBot="1" x14ac:dyDescent="0.35">
      <c r="A1" s="140" t="s">
        <v>60</v>
      </c>
      <c r="B1" s="141" t="s">
        <v>40</v>
      </c>
      <c r="C1" s="141" t="s">
        <v>41</v>
      </c>
      <c r="D1" s="141" t="s">
        <v>42</v>
      </c>
      <c r="E1" s="141" t="s">
        <v>43</v>
      </c>
      <c r="F1" s="141" t="s">
        <v>44</v>
      </c>
      <c r="G1" s="141" t="s">
        <v>45</v>
      </c>
      <c r="H1" s="141" t="s">
        <v>46</v>
      </c>
      <c r="I1" s="141" t="s">
        <v>47</v>
      </c>
      <c r="J1" s="141" t="s">
        <v>48</v>
      </c>
      <c r="K1" s="141" t="s">
        <v>49</v>
      </c>
      <c r="L1" s="141" t="s">
        <v>50</v>
      </c>
      <c r="M1" s="142" t="s">
        <v>52</v>
      </c>
      <c r="N1" s="146" t="s">
        <v>66</v>
      </c>
      <c r="O1" s="148" t="s">
        <v>63</v>
      </c>
      <c r="P1" s="148" t="s">
        <v>64</v>
      </c>
      <c r="Q1" s="148" t="s">
        <v>65</v>
      </c>
    </row>
    <row r="2" spans="1:17" x14ac:dyDescent="0.25">
      <c r="A2" s="143">
        <v>1</v>
      </c>
      <c r="B2" s="144">
        <v>1</v>
      </c>
      <c r="C2" s="168" t="s">
        <v>67</v>
      </c>
      <c r="D2" s="168" t="s">
        <v>70</v>
      </c>
      <c r="E2" s="168" t="s">
        <v>73</v>
      </c>
      <c r="F2" s="144"/>
      <c r="G2" s="168" t="s">
        <v>74</v>
      </c>
      <c r="H2" s="144">
        <v>12345</v>
      </c>
      <c r="I2" s="168" t="s">
        <v>75</v>
      </c>
      <c r="J2" s="168" t="s">
        <v>76</v>
      </c>
      <c r="K2" s="145">
        <v>27030</v>
      </c>
      <c r="L2" s="168" t="s">
        <v>75</v>
      </c>
      <c r="M2" s="168" t="s">
        <v>77</v>
      </c>
      <c r="N2" s="150" t="s">
        <v>78</v>
      </c>
      <c r="O2" s="147" t="s">
        <v>79</v>
      </c>
      <c r="P2" s="147">
        <v>12346</v>
      </c>
      <c r="Q2" s="147" t="s">
        <v>80</v>
      </c>
    </row>
    <row r="3" spans="1:17" x14ac:dyDescent="0.25">
      <c r="A3" s="143">
        <v>2</v>
      </c>
      <c r="B3" s="144">
        <v>2</v>
      </c>
      <c r="C3" s="168" t="s">
        <v>68</v>
      </c>
      <c r="D3" s="168" t="s">
        <v>71</v>
      </c>
      <c r="E3" s="168" t="s">
        <v>72</v>
      </c>
      <c r="F3" s="144"/>
      <c r="G3" s="168" t="s">
        <v>83</v>
      </c>
      <c r="H3" s="144">
        <v>54321</v>
      </c>
      <c r="I3" s="168" t="s">
        <v>85</v>
      </c>
      <c r="J3" s="168" t="s">
        <v>87</v>
      </c>
      <c r="K3" s="145">
        <v>29586</v>
      </c>
      <c r="L3" s="168" t="s">
        <v>88</v>
      </c>
      <c r="M3" s="168" t="s">
        <v>89</v>
      </c>
      <c r="N3" s="150" t="s">
        <v>91</v>
      </c>
      <c r="O3" s="150" t="s">
        <v>93</v>
      </c>
      <c r="P3" s="139">
        <v>54321</v>
      </c>
      <c r="Q3" s="150" t="s">
        <v>85</v>
      </c>
    </row>
    <row r="4" spans="1:17" x14ac:dyDescent="0.25">
      <c r="A4" s="143">
        <v>3</v>
      </c>
      <c r="B4" s="144">
        <v>3</v>
      </c>
      <c r="C4" s="168" t="s">
        <v>69</v>
      </c>
      <c r="D4" s="168" t="s">
        <v>81</v>
      </c>
      <c r="E4" s="168" t="s">
        <v>82</v>
      </c>
      <c r="F4" s="144"/>
      <c r="G4" s="168" t="s">
        <v>84</v>
      </c>
      <c r="H4" s="144">
        <v>98765</v>
      </c>
      <c r="I4" s="168" t="s">
        <v>86</v>
      </c>
      <c r="J4" s="168" t="s">
        <v>87</v>
      </c>
      <c r="K4" s="145">
        <v>33054</v>
      </c>
      <c r="L4" s="168" t="s">
        <v>86</v>
      </c>
      <c r="M4" s="168" t="s">
        <v>90</v>
      </c>
      <c r="N4" s="150" t="s">
        <v>92</v>
      </c>
      <c r="O4" s="150" t="s">
        <v>94</v>
      </c>
      <c r="P4" s="144">
        <v>98765</v>
      </c>
      <c r="Q4" s="168" t="s">
        <v>86</v>
      </c>
    </row>
    <row r="5" spans="1:17" x14ac:dyDescent="0.25">
      <c r="A5" s="143">
        <v>4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  <c r="L5" s="144"/>
      <c r="M5" s="144"/>
      <c r="N5" s="139"/>
      <c r="O5" s="139"/>
      <c r="P5" s="139"/>
      <c r="Q5" s="139"/>
    </row>
    <row r="6" spans="1:17" x14ac:dyDescent="0.25">
      <c r="A6" s="143">
        <v>5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  <c r="L6" s="144"/>
      <c r="M6" s="144"/>
      <c r="N6" s="139"/>
      <c r="O6" s="139"/>
      <c r="P6" s="139"/>
      <c r="Q6" s="139"/>
    </row>
    <row r="7" spans="1:17" x14ac:dyDescent="0.25">
      <c r="A7" s="143">
        <v>6</v>
      </c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144"/>
      <c r="M7" s="144"/>
      <c r="N7" s="139"/>
      <c r="O7" s="139"/>
      <c r="P7" s="139"/>
      <c r="Q7" s="139"/>
    </row>
    <row r="8" spans="1:17" x14ac:dyDescent="0.25">
      <c r="A8" s="143">
        <v>7</v>
      </c>
      <c r="B8" s="144"/>
      <c r="C8" s="144"/>
      <c r="D8" s="144"/>
      <c r="E8" s="144"/>
      <c r="F8" s="144"/>
      <c r="G8" s="144"/>
      <c r="H8" s="144"/>
      <c r="I8" s="144"/>
      <c r="J8" s="144"/>
      <c r="K8" s="145"/>
      <c r="L8" s="144"/>
      <c r="M8" s="144"/>
      <c r="N8" s="139"/>
      <c r="O8" s="139"/>
      <c r="P8" s="139"/>
      <c r="Q8" s="139"/>
    </row>
    <row r="9" spans="1:17" x14ac:dyDescent="0.25">
      <c r="A9" s="143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144"/>
      <c r="M9" s="144"/>
      <c r="N9" s="139"/>
      <c r="O9" s="139"/>
      <c r="P9" s="139"/>
      <c r="Q9" s="139"/>
    </row>
    <row r="10" spans="1:17" x14ac:dyDescent="0.25">
      <c r="A10" s="143">
        <v>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/>
      <c r="L10" s="144"/>
      <c r="M10" s="144"/>
      <c r="N10" s="139"/>
      <c r="O10" s="139"/>
      <c r="P10" s="139"/>
      <c r="Q10" s="139"/>
    </row>
    <row r="11" spans="1:17" x14ac:dyDescent="0.25">
      <c r="A11" s="143">
        <v>10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  <c r="L11" s="144"/>
      <c r="M11" s="144"/>
      <c r="N11" s="139"/>
      <c r="O11" s="139"/>
      <c r="P11" s="139"/>
      <c r="Q11" s="139"/>
    </row>
    <row r="12" spans="1:17" x14ac:dyDescent="0.25">
      <c r="A12" s="143">
        <v>11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5"/>
      <c r="L12" s="144"/>
      <c r="M12" s="144"/>
      <c r="N12" s="139"/>
      <c r="O12" s="139"/>
      <c r="P12" s="139"/>
      <c r="Q12" s="139"/>
    </row>
    <row r="13" spans="1:17" x14ac:dyDescent="0.25">
      <c r="A13" s="143">
        <v>12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5"/>
      <c r="L13" s="144"/>
      <c r="M13" s="144"/>
      <c r="N13" s="139"/>
      <c r="O13" s="139"/>
      <c r="P13" s="139"/>
      <c r="Q13" s="139"/>
    </row>
    <row r="14" spans="1:17" x14ac:dyDescent="0.25">
      <c r="A14" s="143">
        <v>13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5"/>
      <c r="L14" s="144"/>
      <c r="M14" s="144"/>
      <c r="N14" s="139"/>
      <c r="O14" s="139"/>
      <c r="P14" s="139"/>
      <c r="Q14" s="139"/>
    </row>
    <row r="15" spans="1:17" x14ac:dyDescent="0.25">
      <c r="A15" s="143">
        <v>14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5"/>
      <c r="L15" s="144"/>
      <c r="M15" s="144"/>
      <c r="N15" s="139"/>
      <c r="O15" s="139"/>
      <c r="P15" s="139"/>
      <c r="Q15" s="139"/>
    </row>
    <row r="16" spans="1:17" x14ac:dyDescent="0.25">
      <c r="A16" s="143">
        <v>15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5"/>
      <c r="L16" s="144"/>
      <c r="M16" s="144"/>
      <c r="N16" s="139"/>
      <c r="O16" s="139"/>
      <c r="P16" s="139"/>
      <c r="Q16" s="139"/>
    </row>
    <row r="17" spans="1:17" x14ac:dyDescent="0.25">
      <c r="A17" s="143">
        <v>16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5"/>
      <c r="L17" s="144"/>
      <c r="M17" s="144"/>
      <c r="N17" s="139"/>
      <c r="O17" s="139"/>
      <c r="P17" s="139"/>
      <c r="Q17" s="139"/>
    </row>
    <row r="18" spans="1:17" x14ac:dyDescent="0.25">
      <c r="A18" s="143">
        <v>17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5"/>
      <c r="L18" s="144"/>
      <c r="M18" s="144"/>
      <c r="N18" s="139"/>
      <c r="O18" s="139"/>
      <c r="P18" s="139"/>
      <c r="Q18" s="139"/>
    </row>
    <row r="19" spans="1:17" x14ac:dyDescent="0.25">
      <c r="A19" s="143">
        <v>18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5"/>
      <c r="L19" s="144"/>
      <c r="M19" s="144"/>
      <c r="N19" s="139"/>
      <c r="O19" s="139"/>
      <c r="P19" s="139"/>
      <c r="Q19" s="139"/>
    </row>
    <row r="20" spans="1:17" x14ac:dyDescent="0.25">
      <c r="A20" s="143">
        <v>19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  <c r="L20" s="144"/>
      <c r="M20" s="144"/>
      <c r="N20" s="139"/>
      <c r="O20" s="139"/>
      <c r="P20" s="139"/>
      <c r="Q20" s="139"/>
    </row>
    <row r="21" spans="1:17" x14ac:dyDescent="0.25">
      <c r="A21" s="143">
        <v>20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  <c r="L21" s="144"/>
      <c r="M21" s="144"/>
      <c r="N21" s="139"/>
      <c r="O21" s="139"/>
      <c r="P21" s="139"/>
      <c r="Q21" s="139"/>
    </row>
    <row r="22" spans="1:17" x14ac:dyDescent="0.25">
      <c r="A22" s="143">
        <v>21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  <c r="L22" s="144"/>
      <c r="M22" s="144"/>
      <c r="N22" s="139"/>
      <c r="O22" s="139"/>
      <c r="P22" s="139"/>
      <c r="Q22" s="139"/>
    </row>
    <row r="23" spans="1:17" x14ac:dyDescent="0.25">
      <c r="A23" s="143">
        <v>22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5"/>
      <c r="L23" s="144"/>
      <c r="M23" s="144"/>
      <c r="N23" s="139"/>
      <c r="O23" s="139"/>
      <c r="P23" s="139"/>
      <c r="Q23" s="139"/>
    </row>
    <row r="24" spans="1:17" x14ac:dyDescent="0.25">
      <c r="A24" s="143">
        <v>23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5"/>
      <c r="L24" s="144"/>
      <c r="M24" s="144"/>
      <c r="N24" s="139"/>
      <c r="O24" s="139"/>
      <c r="P24" s="139"/>
      <c r="Q24" s="139"/>
    </row>
    <row r="25" spans="1:17" x14ac:dyDescent="0.25">
      <c r="A25" s="143">
        <v>24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  <c r="L25" s="144"/>
      <c r="M25" s="144"/>
      <c r="N25" s="139"/>
      <c r="O25" s="139"/>
      <c r="P25" s="139"/>
      <c r="Q25" s="139"/>
    </row>
    <row r="26" spans="1:17" x14ac:dyDescent="0.25">
      <c r="A26" s="143">
        <v>25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5"/>
      <c r="L26" s="144"/>
      <c r="M26" s="144"/>
      <c r="N26" s="139"/>
      <c r="O26" s="139"/>
      <c r="P26" s="139"/>
      <c r="Q26" s="139"/>
    </row>
    <row r="27" spans="1:17" x14ac:dyDescent="0.25">
      <c r="A27" s="143">
        <v>26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/>
      <c r="L27" s="144"/>
      <c r="M27" s="144"/>
      <c r="N27" s="139"/>
      <c r="O27" s="139"/>
      <c r="P27" s="139"/>
      <c r="Q27" s="139"/>
    </row>
    <row r="28" spans="1:17" x14ac:dyDescent="0.25">
      <c r="A28" s="143">
        <v>27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  <c r="L28" s="144"/>
      <c r="M28" s="144"/>
      <c r="N28" s="139"/>
      <c r="O28" s="139"/>
      <c r="P28" s="139"/>
      <c r="Q28" s="139"/>
    </row>
    <row r="29" spans="1:17" x14ac:dyDescent="0.25">
      <c r="A29" s="143">
        <v>28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  <c r="L29" s="144"/>
      <c r="M29" s="144"/>
      <c r="N29" s="139"/>
      <c r="O29" s="139"/>
      <c r="P29" s="139"/>
      <c r="Q29" s="139"/>
    </row>
    <row r="30" spans="1:17" x14ac:dyDescent="0.25">
      <c r="A30" s="143">
        <v>29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  <c r="L30" s="144"/>
      <c r="M30" s="144"/>
      <c r="N30" s="139"/>
      <c r="O30" s="139"/>
      <c r="P30" s="139"/>
      <c r="Q30" s="139"/>
    </row>
    <row r="31" spans="1:17" x14ac:dyDescent="0.25">
      <c r="A31" s="143">
        <v>30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5"/>
      <c r="L31" s="144"/>
      <c r="M31" s="144"/>
      <c r="N31" s="139"/>
      <c r="O31" s="139"/>
      <c r="P31" s="139"/>
      <c r="Q31" s="139"/>
    </row>
    <row r="32" spans="1:17" x14ac:dyDescent="0.25">
      <c r="A32" s="143">
        <v>31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5"/>
      <c r="L32" s="144"/>
      <c r="M32" s="144"/>
      <c r="N32" s="139"/>
      <c r="O32" s="139"/>
      <c r="P32" s="139"/>
      <c r="Q32" s="139"/>
    </row>
    <row r="33" spans="1:17" x14ac:dyDescent="0.25">
      <c r="A33" s="143">
        <v>32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5"/>
      <c r="L33" s="144"/>
      <c r="M33" s="144"/>
      <c r="N33" s="139"/>
      <c r="O33" s="139"/>
      <c r="P33" s="139"/>
      <c r="Q33" s="139"/>
    </row>
    <row r="34" spans="1:17" x14ac:dyDescent="0.25">
      <c r="A34" s="143">
        <v>33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5"/>
      <c r="L34" s="144"/>
      <c r="M34" s="144"/>
      <c r="N34" s="139"/>
      <c r="O34" s="139"/>
      <c r="P34" s="139"/>
      <c r="Q34" s="139"/>
    </row>
    <row r="35" spans="1:17" x14ac:dyDescent="0.25">
      <c r="A35" s="143">
        <v>34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5"/>
      <c r="L35" s="144"/>
      <c r="M35" s="144"/>
      <c r="N35" s="139"/>
      <c r="O35" s="139"/>
      <c r="P35" s="139"/>
      <c r="Q35" s="139"/>
    </row>
    <row r="36" spans="1:17" x14ac:dyDescent="0.25">
      <c r="A36" s="143">
        <v>35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5"/>
      <c r="L36" s="144"/>
      <c r="M36" s="144"/>
      <c r="N36" s="139"/>
      <c r="O36" s="139"/>
      <c r="P36" s="139"/>
      <c r="Q36" s="139"/>
    </row>
    <row r="37" spans="1:17" x14ac:dyDescent="0.25">
      <c r="A37" s="143">
        <v>36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  <c r="L37" s="144"/>
      <c r="M37" s="144"/>
      <c r="N37" s="139"/>
      <c r="O37" s="139"/>
      <c r="P37" s="139"/>
      <c r="Q37" s="139"/>
    </row>
    <row r="38" spans="1:17" x14ac:dyDescent="0.25">
      <c r="A38" s="143">
        <v>37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/>
      <c r="L38" s="144"/>
      <c r="M38" s="144"/>
      <c r="N38" s="139"/>
      <c r="O38" s="139"/>
      <c r="P38" s="139"/>
      <c r="Q38" s="139"/>
    </row>
    <row r="39" spans="1:17" x14ac:dyDescent="0.25">
      <c r="A39" s="143">
        <v>38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5"/>
      <c r="L39" s="144"/>
      <c r="M39" s="144"/>
      <c r="N39" s="139"/>
      <c r="O39" s="139"/>
      <c r="P39" s="139"/>
      <c r="Q39" s="139"/>
    </row>
    <row r="40" spans="1:17" x14ac:dyDescent="0.25">
      <c r="A40" s="143">
        <v>39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49"/>
      <c r="L40" s="139"/>
      <c r="M40" s="139"/>
      <c r="N40" s="139"/>
      <c r="O40" s="139"/>
      <c r="P40" s="139"/>
      <c r="Q40" s="139"/>
    </row>
    <row r="41" spans="1:17" x14ac:dyDescent="0.25">
      <c r="A41" s="143">
        <v>40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49"/>
      <c r="L41" s="139"/>
      <c r="M41" s="139"/>
      <c r="N41" s="139"/>
      <c r="O41" s="139"/>
      <c r="P41" s="139"/>
      <c r="Q41" s="139"/>
    </row>
    <row r="42" spans="1:17" x14ac:dyDescent="0.25">
      <c r="A42" s="143">
        <v>41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49"/>
      <c r="L42" s="139"/>
      <c r="M42" s="139"/>
      <c r="N42" s="139"/>
      <c r="O42" s="139"/>
      <c r="P42" s="139"/>
      <c r="Q42" s="139"/>
    </row>
    <row r="43" spans="1:17" x14ac:dyDescent="0.25">
      <c r="A43" s="143">
        <v>42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49"/>
      <c r="L43" s="139"/>
      <c r="M43" s="139"/>
      <c r="N43" s="139"/>
      <c r="O43" s="139"/>
      <c r="P43" s="139"/>
      <c r="Q43" s="139"/>
    </row>
    <row r="44" spans="1:17" x14ac:dyDescent="0.25">
      <c r="A44" s="143">
        <v>43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49"/>
      <c r="L44" s="139"/>
      <c r="M44" s="139"/>
      <c r="N44" s="139"/>
      <c r="O44" s="139"/>
      <c r="P44" s="139"/>
      <c r="Q44" s="139"/>
    </row>
    <row r="45" spans="1:17" x14ac:dyDescent="0.25">
      <c r="A45" s="143">
        <v>44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49"/>
      <c r="L45" s="139"/>
      <c r="M45" s="139"/>
      <c r="N45" s="139"/>
      <c r="O45" s="139"/>
      <c r="P45" s="139"/>
      <c r="Q45" s="139"/>
    </row>
    <row r="46" spans="1:17" x14ac:dyDescent="0.25">
      <c r="A46" s="143">
        <v>45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49"/>
      <c r="L46" s="139"/>
      <c r="M46" s="139"/>
      <c r="N46" s="139"/>
      <c r="O46" s="139"/>
      <c r="P46" s="139"/>
      <c r="Q46" s="139"/>
    </row>
    <row r="47" spans="1:17" x14ac:dyDescent="0.25">
      <c r="A47" s="143">
        <v>46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49"/>
      <c r="L47" s="139"/>
      <c r="M47" s="139"/>
      <c r="N47" s="139"/>
      <c r="O47" s="139"/>
      <c r="P47" s="139"/>
      <c r="Q47" s="139"/>
    </row>
    <row r="48" spans="1:17" x14ac:dyDescent="0.25">
      <c r="A48" s="143">
        <v>47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49"/>
      <c r="L48" s="139"/>
      <c r="M48" s="139"/>
      <c r="N48" s="139"/>
      <c r="O48" s="139"/>
      <c r="P48" s="139"/>
      <c r="Q48" s="139"/>
    </row>
    <row r="49" spans="1:17" x14ac:dyDescent="0.25">
      <c r="A49" s="143">
        <v>48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49"/>
      <c r="L49" s="139"/>
      <c r="M49" s="139"/>
      <c r="N49" s="139"/>
      <c r="O49" s="139"/>
      <c r="P49" s="139"/>
      <c r="Q49" s="139"/>
    </row>
    <row r="50" spans="1:17" x14ac:dyDescent="0.25">
      <c r="A50" s="143">
        <v>49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</row>
    <row r="51" spans="1:17" x14ac:dyDescent="0.25">
      <c r="A51" s="143">
        <v>50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</row>
    <row r="52" spans="1:17" x14ac:dyDescent="0.25">
      <c r="A52" s="143">
        <v>51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</row>
    <row r="53" spans="1:17" x14ac:dyDescent="0.25">
      <c r="A53" s="143">
        <v>52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</row>
    <row r="54" spans="1:17" x14ac:dyDescent="0.25">
      <c r="A54" s="143">
        <v>53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</row>
    <row r="55" spans="1:17" x14ac:dyDescent="0.25">
      <c r="A55" s="143">
        <v>54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</row>
    <row r="56" spans="1:17" x14ac:dyDescent="0.25">
      <c r="A56" s="143">
        <v>55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</row>
    <row r="57" spans="1:17" x14ac:dyDescent="0.25">
      <c r="A57" s="143">
        <v>56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</row>
    <row r="58" spans="1:17" x14ac:dyDescent="0.25">
      <c r="A58" s="143">
        <v>57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</row>
    <row r="59" spans="1:17" x14ac:dyDescent="0.25">
      <c r="A59" s="143">
        <v>58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</row>
    <row r="60" spans="1:17" x14ac:dyDescent="0.25">
      <c r="A60" s="143">
        <v>59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</row>
    <row r="61" spans="1:17" x14ac:dyDescent="0.25">
      <c r="A61" s="143">
        <v>60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</row>
    <row r="62" spans="1:17" x14ac:dyDescent="0.25">
      <c r="A62" s="143">
        <v>61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</row>
    <row r="63" spans="1:17" x14ac:dyDescent="0.25">
      <c r="A63" s="143">
        <v>62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</row>
    <row r="64" spans="1:17" x14ac:dyDescent="0.25">
      <c r="A64" s="143">
        <v>63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</row>
    <row r="65" spans="1:17" x14ac:dyDescent="0.25">
      <c r="A65" s="143">
        <v>64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</row>
    <row r="66" spans="1:17" x14ac:dyDescent="0.25">
      <c r="A66" s="143">
        <v>65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</row>
    <row r="67" spans="1:17" x14ac:dyDescent="0.25">
      <c r="A67" s="143">
        <v>66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</row>
    <row r="68" spans="1:17" x14ac:dyDescent="0.25">
      <c r="A68" s="143">
        <v>67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</row>
    <row r="69" spans="1:17" x14ac:dyDescent="0.25">
      <c r="A69" s="143">
        <v>68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</row>
    <row r="70" spans="1:17" x14ac:dyDescent="0.25">
      <c r="A70" s="143">
        <v>69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</row>
    <row r="71" spans="1:17" x14ac:dyDescent="0.25">
      <c r="A71" s="143">
        <v>70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</row>
    <row r="72" spans="1:17" x14ac:dyDescent="0.25">
      <c r="A72" s="143">
        <v>71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</row>
    <row r="73" spans="1:17" x14ac:dyDescent="0.25">
      <c r="A73" s="143">
        <v>72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</row>
    <row r="74" spans="1:17" x14ac:dyDescent="0.25">
      <c r="A74" s="143">
        <v>73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</row>
    <row r="75" spans="1:17" x14ac:dyDescent="0.25">
      <c r="A75" s="143">
        <v>74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</row>
    <row r="76" spans="1:17" x14ac:dyDescent="0.25">
      <c r="A76" s="143">
        <v>75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</row>
    <row r="77" spans="1:17" x14ac:dyDescent="0.25">
      <c r="A77" s="143">
        <v>76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</row>
    <row r="78" spans="1:17" x14ac:dyDescent="0.25">
      <c r="A78" s="143">
        <v>77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</row>
    <row r="79" spans="1:17" x14ac:dyDescent="0.25">
      <c r="A79" s="143">
        <v>78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</row>
    <row r="80" spans="1:17" x14ac:dyDescent="0.25">
      <c r="A80" s="143">
        <v>79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</row>
    <row r="81" spans="1:17" x14ac:dyDescent="0.25">
      <c r="A81" s="143">
        <v>80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</row>
    <row r="82" spans="1:17" x14ac:dyDescent="0.25">
      <c r="A82" s="143">
        <v>81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</row>
    <row r="83" spans="1:17" x14ac:dyDescent="0.25">
      <c r="A83" s="143">
        <v>82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</row>
    <row r="84" spans="1:17" x14ac:dyDescent="0.25">
      <c r="A84" s="143">
        <v>83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</row>
    <row r="85" spans="1:17" x14ac:dyDescent="0.25">
      <c r="A85" s="143">
        <v>84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</row>
    <row r="86" spans="1:17" x14ac:dyDescent="0.25">
      <c r="A86" s="143">
        <v>85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</row>
    <row r="87" spans="1:17" x14ac:dyDescent="0.25">
      <c r="A87" s="143">
        <v>86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</row>
    <row r="88" spans="1:17" x14ac:dyDescent="0.25">
      <c r="A88" s="143">
        <v>87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</row>
    <row r="89" spans="1:17" x14ac:dyDescent="0.25">
      <c r="A89" s="143">
        <v>88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</row>
    <row r="90" spans="1:17" x14ac:dyDescent="0.25">
      <c r="A90" s="143">
        <v>89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</row>
    <row r="91" spans="1:17" x14ac:dyDescent="0.25">
      <c r="A91" s="143">
        <v>90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</row>
    <row r="92" spans="1:17" x14ac:dyDescent="0.25">
      <c r="A92" s="143">
        <v>91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</row>
    <row r="93" spans="1:17" x14ac:dyDescent="0.25">
      <c r="A93" s="143">
        <v>92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</row>
    <row r="94" spans="1:17" x14ac:dyDescent="0.25">
      <c r="A94" s="143">
        <v>93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</row>
    <row r="95" spans="1:17" x14ac:dyDescent="0.25">
      <c r="A95" s="143">
        <v>94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</row>
    <row r="96" spans="1:17" x14ac:dyDescent="0.25">
      <c r="A96" s="143">
        <v>95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</row>
    <row r="97" spans="1:17" x14ac:dyDescent="0.25">
      <c r="A97" s="143">
        <v>96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</row>
    <row r="98" spans="1:17" x14ac:dyDescent="0.25">
      <c r="A98" s="143">
        <v>97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</row>
    <row r="99" spans="1:17" x14ac:dyDescent="0.25">
      <c r="A99" s="143">
        <v>98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</row>
    <row r="100" spans="1:17" x14ac:dyDescent="0.25">
      <c r="A100" s="143">
        <v>99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</row>
  </sheetData>
  <sheetProtection password="CD14" sheet="1" objects="1" scenarios="1"/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showZeros="0" topLeftCell="A22" zoomScale="110" zoomScaleNormal="110" workbookViewId="0">
      <selection activeCell="E48" sqref="E48"/>
    </sheetView>
  </sheetViews>
  <sheetFormatPr baseColWidth="10" defaultColWidth="11.44140625" defaultRowHeight="13.2" x14ac:dyDescent="0.25"/>
  <cols>
    <col min="1" max="1" width="3.88671875" style="9" customWidth="1"/>
    <col min="2" max="2" width="31.44140625" style="9" customWidth="1"/>
    <col min="3" max="3" width="19.21875" style="9" customWidth="1"/>
    <col min="4" max="4" width="19" style="9" customWidth="1"/>
    <col min="5" max="5" width="21.88671875" style="9" customWidth="1"/>
    <col min="6" max="6" width="18.109375" style="9" customWidth="1"/>
    <col min="7" max="7" width="9.5546875" style="9" customWidth="1"/>
    <col min="8" max="16384" width="11.44140625" style="9"/>
  </cols>
  <sheetData>
    <row r="1" spans="1:7" ht="13.8" thickBot="1" x14ac:dyDescent="0.3">
      <c r="B1" s="5" t="s">
        <v>13</v>
      </c>
      <c r="C1" s="152"/>
      <c r="D1" s="152"/>
      <c r="E1" s="152"/>
      <c r="F1" s="152"/>
    </row>
    <row r="2" spans="1:7" ht="13.8" thickBot="1" x14ac:dyDescent="0.3">
      <c r="A2" s="1"/>
      <c r="B2" s="108">
        <f>Eingabe!B2</f>
        <v>1</v>
      </c>
      <c r="C2" s="82"/>
      <c r="D2" s="82"/>
      <c r="E2" s="82"/>
      <c r="F2" s="82"/>
    </row>
    <row r="4" spans="1:7" ht="27.75" customHeight="1" x14ac:dyDescent="0.3">
      <c r="B4" s="154" t="str">
        <f>Eingabe!B4</f>
        <v>Prüfungsprotokoll Gesellenprüfung im Dachdeckerhandwerk</v>
      </c>
      <c r="C4" s="154"/>
      <c r="D4" s="154"/>
      <c r="E4" s="154"/>
      <c r="F4" s="109">
        <f>Eingabe!G4</f>
        <v>2017</v>
      </c>
    </row>
    <row r="5" spans="1:7" ht="27.75" customHeight="1" x14ac:dyDescent="0.3">
      <c r="B5" s="166" t="str">
        <f>Eingabe!B5</f>
        <v>Dachdeckerinnung Koblenz, Hoevelstr. 19, 56073 Koblenz</v>
      </c>
      <c r="C5" s="166"/>
      <c r="D5" s="166"/>
      <c r="E5" s="166"/>
      <c r="F5" s="16"/>
    </row>
    <row r="6" spans="1:7" ht="27.75" customHeight="1" x14ac:dyDescent="0.3">
      <c r="B6" s="30"/>
      <c r="C6" s="30"/>
      <c r="D6" s="30"/>
      <c r="E6" s="30"/>
      <c r="F6" s="16"/>
    </row>
    <row r="7" spans="1:7" ht="21" customHeight="1" x14ac:dyDescent="0.25">
      <c r="B7" s="9" t="s">
        <v>32</v>
      </c>
      <c r="C7" s="3" t="s">
        <v>33</v>
      </c>
      <c r="D7" s="48" t="str">
        <f>Eingabe!D7</f>
        <v>/ besondere Rechtsgrundlage: § 37/2 HWO</v>
      </c>
    </row>
    <row r="8" spans="1:7" ht="19.5" customHeight="1" x14ac:dyDescent="0.25">
      <c r="B8" s="9" t="s">
        <v>2</v>
      </c>
      <c r="C8" s="28" t="str">
        <f>Eingabe!C8</f>
        <v>Erika</v>
      </c>
      <c r="D8" s="128" t="str">
        <f>Eingabe!D8</f>
        <v>Mustermann</v>
      </c>
      <c r="E8" s="29" t="s">
        <v>3</v>
      </c>
      <c r="F8" s="129">
        <f>Eingabe!F8</f>
        <v>27030</v>
      </c>
      <c r="G8" s="10"/>
    </row>
    <row r="9" spans="1:7" ht="20.25" customHeight="1" x14ac:dyDescent="0.25">
      <c r="B9" s="9" t="s">
        <v>1</v>
      </c>
      <c r="C9" s="153" t="str">
        <f>Eingabe!C9</f>
        <v>Musterstraße 1</v>
      </c>
      <c r="D9" s="167"/>
      <c r="E9" s="26">
        <f>Eingabe!E9</f>
        <v>12345</v>
      </c>
      <c r="F9" s="27" t="str">
        <f>Eingabe!F9</f>
        <v>Musterstadt</v>
      </c>
    </row>
    <row r="10" spans="1:7" ht="20.25" customHeight="1" x14ac:dyDescent="0.25">
      <c r="B10" s="11" t="s">
        <v>4</v>
      </c>
      <c r="C10" s="123" t="str">
        <f>Eingabe!C10</f>
        <v>A</v>
      </c>
      <c r="D10" s="86" t="s">
        <v>25</v>
      </c>
      <c r="E10" s="153" t="str">
        <f>Eingabe!E10</f>
        <v>Dachdeckungstechnik</v>
      </c>
      <c r="F10" s="153"/>
    </row>
    <row r="11" spans="1:7" ht="20.25" customHeight="1" x14ac:dyDescent="0.25">
      <c r="B11" s="9" t="s">
        <v>24</v>
      </c>
      <c r="C11" s="153" t="str">
        <f>Eingabe!C11</f>
        <v>Musterfirma GmbH</v>
      </c>
      <c r="D11" s="153"/>
      <c r="E11" s="26"/>
      <c r="F11" s="27"/>
    </row>
    <row r="12" spans="1:7" ht="20.25" customHeight="1" x14ac:dyDescent="0.25">
      <c r="B12" s="9" t="s">
        <v>1</v>
      </c>
      <c r="C12" s="153" t="str">
        <f>Eingabe!C12</f>
        <v>Musterweg 2</v>
      </c>
      <c r="D12" s="153"/>
      <c r="E12" s="26">
        <f>Eingabe!E12</f>
        <v>12346</v>
      </c>
      <c r="F12" s="127" t="str">
        <f>Eingabe!F12</f>
        <v>Musterdorf</v>
      </c>
    </row>
    <row r="13" spans="1:7" ht="20.25" customHeight="1" x14ac:dyDescent="0.25">
      <c r="C13" s="6"/>
      <c r="D13" s="10"/>
      <c r="E13" s="3"/>
      <c r="F13" s="1"/>
    </row>
    <row r="14" spans="1:7" ht="20.25" customHeight="1" x14ac:dyDescent="0.25">
      <c r="C14" s="6"/>
      <c r="D14" s="10"/>
      <c r="E14" s="3"/>
      <c r="F14" s="1"/>
    </row>
    <row r="15" spans="1:7" ht="18" customHeight="1" x14ac:dyDescent="0.25">
      <c r="B15" s="9" t="s">
        <v>23</v>
      </c>
      <c r="D15" s="9" t="s">
        <v>6</v>
      </c>
      <c r="F15" s="9" t="s">
        <v>5</v>
      </c>
    </row>
    <row r="16" spans="1:7" ht="21" customHeight="1" x14ac:dyDescent="0.25">
      <c r="B16" s="87" t="str">
        <f>Eingabe!B16</f>
        <v>Datum</v>
      </c>
      <c r="D16" s="87" t="str">
        <f>Eingabe!D16</f>
        <v>Datum</v>
      </c>
      <c r="F16" s="134" t="str">
        <f>Eingabe!F16</f>
        <v>Datum</v>
      </c>
    </row>
    <row r="17" spans="1:6" ht="18" customHeight="1" x14ac:dyDescent="0.25"/>
    <row r="19" spans="1:6" ht="16.5" customHeight="1" thickBot="1" x14ac:dyDescent="0.3">
      <c r="A19" s="8">
        <v>1</v>
      </c>
      <c r="B19" s="8" t="s">
        <v>30</v>
      </c>
      <c r="C19" s="7"/>
      <c r="D19" s="7"/>
      <c r="E19" s="7"/>
      <c r="F19" s="12"/>
    </row>
    <row r="20" spans="1:6" ht="28.95" customHeight="1" x14ac:dyDescent="0.25">
      <c r="A20" s="8"/>
      <c r="B20" s="56" t="s">
        <v>0</v>
      </c>
      <c r="C20" s="71" t="str">
        <f>Eingabe!C20</f>
        <v>Dachdeckungen</v>
      </c>
      <c r="D20" s="71" t="str">
        <f>Eingabe!F20</f>
        <v>Dachabdichtungen</v>
      </c>
      <c r="E20" s="71" t="str">
        <f>Eingabe!H20</f>
        <v>Außenwandbekleidungen</v>
      </c>
      <c r="F20" s="70"/>
    </row>
    <row r="21" spans="1:6" ht="13.8" thickBot="1" x14ac:dyDescent="0.3">
      <c r="A21" s="8"/>
      <c r="B21" s="57"/>
      <c r="C21" s="92"/>
      <c r="D21" s="92"/>
      <c r="E21" s="92"/>
      <c r="F21" s="110"/>
    </row>
    <row r="22" spans="1:6" x14ac:dyDescent="0.25">
      <c r="A22" s="8"/>
      <c r="B22" s="111" t="str">
        <f>Eingabe!B22</f>
        <v>Prüfer 1</v>
      </c>
      <c r="C22" s="112">
        <f>Eingabe!L22</f>
        <v>60.940000000000005</v>
      </c>
      <c r="D22" s="112">
        <f>Eingabe!N22</f>
        <v>78</v>
      </c>
      <c r="E22" s="113">
        <f>Eingabe!P22</f>
        <v>93</v>
      </c>
      <c r="F22" s="114"/>
    </row>
    <row r="23" spans="1:6" x14ac:dyDescent="0.25">
      <c r="A23" s="8"/>
      <c r="B23" s="115" t="str">
        <f>Eingabe!B23</f>
        <v>Prüfer 2</v>
      </c>
      <c r="C23" s="116">
        <f>Eingabe!L23</f>
        <v>69.039999999999992</v>
      </c>
      <c r="D23" s="116">
        <f>Eingabe!N23</f>
        <v>81</v>
      </c>
      <c r="E23" s="117">
        <f>Eingabe!P23</f>
        <v>92</v>
      </c>
      <c r="F23" s="118"/>
    </row>
    <row r="24" spans="1:6" x14ac:dyDescent="0.25">
      <c r="A24" s="8"/>
      <c r="B24" s="115" t="str">
        <f>Eingabe!B24</f>
        <v>Prüfer 3</v>
      </c>
      <c r="C24" s="116">
        <f>Eingabe!L24</f>
        <v>65.800000000000011</v>
      </c>
      <c r="D24" s="116">
        <f>Eingabe!N24</f>
        <v>84</v>
      </c>
      <c r="E24" s="117">
        <f>Eingabe!P24</f>
        <v>92</v>
      </c>
      <c r="F24" s="118"/>
    </row>
    <row r="25" spans="1:6" x14ac:dyDescent="0.25">
      <c r="A25" s="8"/>
      <c r="B25" s="115">
        <f>Eingabe!B25</f>
        <v>0</v>
      </c>
      <c r="C25" s="116" t="str">
        <f>Eingabe!L25</f>
        <v/>
      </c>
      <c r="D25" s="116" t="str">
        <f>Eingabe!N25</f>
        <v/>
      </c>
      <c r="E25" s="117" t="str">
        <f>Eingabe!P25</f>
        <v/>
      </c>
      <c r="F25" s="118"/>
    </row>
    <row r="26" spans="1:6" x14ac:dyDescent="0.25">
      <c r="A26" s="8"/>
      <c r="B26" s="115">
        <f>Eingabe!B26</f>
        <v>0</v>
      </c>
      <c r="C26" s="116" t="str">
        <f>Eingabe!L26</f>
        <v/>
      </c>
      <c r="D26" s="116" t="str">
        <f>Eingabe!N26</f>
        <v/>
      </c>
      <c r="E26" s="117" t="str">
        <f>Eingabe!P26</f>
        <v/>
      </c>
      <c r="F26" s="118"/>
    </row>
    <row r="27" spans="1:6" x14ac:dyDescent="0.25">
      <c r="A27" s="8"/>
      <c r="B27" s="115">
        <f>Eingabe!B27</f>
        <v>0</v>
      </c>
      <c r="C27" s="116" t="str">
        <f>Eingabe!L27</f>
        <v/>
      </c>
      <c r="D27" s="116" t="str">
        <f>Eingabe!N27</f>
        <v/>
      </c>
      <c r="E27" s="117" t="str">
        <f>Eingabe!P27</f>
        <v/>
      </c>
      <c r="F27" s="118"/>
    </row>
    <row r="28" spans="1:6" ht="13.8" thickBot="1" x14ac:dyDescent="0.3">
      <c r="A28" s="8"/>
      <c r="B28" s="119">
        <f>Eingabe!B28</f>
        <v>0</v>
      </c>
      <c r="C28" s="120" t="str">
        <f>Eingabe!L28</f>
        <v/>
      </c>
      <c r="D28" s="120" t="str">
        <f>Eingabe!N28</f>
        <v/>
      </c>
      <c r="E28" s="121" t="str">
        <f>Eingabe!P28</f>
        <v/>
      </c>
      <c r="F28" s="122"/>
    </row>
    <row r="29" spans="1:6" x14ac:dyDescent="0.25">
      <c r="A29" s="8"/>
      <c r="B29" s="72"/>
      <c r="C29" s="73">
        <f>Eingabe!D31</f>
        <v>65.260000000000005</v>
      </c>
      <c r="D29" s="73">
        <f>Eingabe!F31</f>
        <v>81</v>
      </c>
      <c r="E29" s="81">
        <f>Eingabe!H31</f>
        <v>92.333333333333329</v>
      </c>
      <c r="F29" s="74"/>
    </row>
    <row r="30" spans="1:6" x14ac:dyDescent="0.25">
      <c r="A30" s="8"/>
      <c r="B30" s="75"/>
      <c r="C30" s="31"/>
      <c r="D30" s="31"/>
      <c r="E30" s="49"/>
      <c r="F30" s="76"/>
    </row>
    <row r="31" spans="1:6" ht="14.7" customHeight="1" thickBot="1" x14ac:dyDescent="0.3">
      <c r="A31" s="1"/>
      <c r="B31" s="77" t="s">
        <v>16</v>
      </c>
      <c r="C31" s="78"/>
      <c r="D31" s="78"/>
      <c r="E31" s="79"/>
      <c r="F31" s="80">
        <f>Eingabe!I32</f>
        <v>79.531111111111102</v>
      </c>
    </row>
    <row r="32" spans="1:6" x14ac:dyDescent="0.25">
      <c r="A32" s="1"/>
    </row>
    <row r="33" spans="1:7" x14ac:dyDescent="0.25">
      <c r="A33" s="1">
        <v>2</v>
      </c>
      <c r="B33" s="1" t="s">
        <v>19</v>
      </c>
      <c r="G33" s="93"/>
    </row>
    <row r="34" spans="1:7" x14ac:dyDescent="0.25">
      <c r="A34" s="1"/>
      <c r="B34" s="94"/>
      <c r="C34" s="95" t="s">
        <v>7</v>
      </c>
      <c r="D34" s="95" t="s">
        <v>8</v>
      </c>
      <c r="E34" s="95" t="s">
        <v>9</v>
      </c>
      <c r="F34" s="95" t="s">
        <v>17</v>
      </c>
    </row>
    <row r="35" spans="1:7" x14ac:dyDescent="0.25">
      <c r="A35" s="1"/>
      <c r="B35" s="13" t="s">
        <v>11</v>
      </c>
      <c r="C35" s="97">
        <f>Eingabe!C36</f>
        <v>54.5</v>
      </c>
      <c r="D35" s="161">
        <f>SUM(C35*2+C36)/3</f>
        <v>53</v>
      </c>
      <c r="E35" s="165">
        <f>Eingabe!F36</f>
        <v>0</v>
      </c>
      <c r="F35" s="164">
        <f>IF(E35&lt;&gt;0,(D35*2+E35)/3,D35)</f>
        <v>53</v>
      </c>
    </row>
    <row r="36" spans="1:7" x14ac:dyDescent="0.25">
      <c r="A36" s="1"/>
      <c r="B36" s="13" t="s">
        <v>21</v>
      </c>
      <c r="C36" s="97">
        <f>Eingabe!C37</f>
        <v>50</v>
      </c>
      <c r="D36" s="161"/>
      <c r="E36" s="165"/>
      <c r="F36" s="164"/>
    </row>
    <row r="37" spans="1:7" x14ac:dyDescent="0.25">
      <c r="A37" s="1"/>
    </row>
    <row r="38" spans="1:7" x14ac:dyDescent="0.25">
      <c r="A38" s="1">
        <v>3</v>
      </c>
      <c r="B38" s="1" t="s">
        <v>20</v>
      </c>
    </row>
    <row r="39" spans="1:7" x14ac:dyDescent="0.25">
      <c r="A39" s="1"/>
      <c r="B39" s="94"/>
      <c r="C39" s="95" t="s">
        <v>7</v>
      </c>
      <c r="D39" s="95" t="s">
        <v>8</v>
      </c>
      <c r="E39" s="95" t="s">
        <v>9</v>
      </c>
      <c r="F39" s="95" t="s">
        <v>17</v>
      </c>
    </row>
    <row r="40" spans="1:7" x14ac:dyDescent="0.25">
      <c r="A40" s="1"/>
      <c r="B40" s="13" t="s">
        <v>12</v>
      </c>
      <c r="C40" s="97">
        <f>Eingabe!C41</f>
        <v>61</v>
      </c>
      <c r="D40" s="99">
        <f>SUM(C40:C40)</f>
        <v>61</v>
      </c>
      <c r="E40" s="97">
        <f>Eingabe!F41</f>
        <v>0</v>
      </c>
      <c r="F40" s="100">
        <f>IF(E40&lt;&gt;0,(D40*2+E40)/3,D40)</f>
        <v>61</v>
      </c>
    </row>
    <row r="41" spans="1:7" x14ac:dyDescent="0.25">
      <c r="A41" s="1"/>
    </row>
    <row r="42" spans="1:7" x14ac:dyDescent="0.25">
      <c r="A42" s="1">
        <v>4</v>
      </c>
      <c r="B42" s="1" t="s">
        <v>31</v>
      </c>
    </row>
    <row r="43" spans="1:7" x14ac:dyDescent="0.25">
      <c r="B43" s="94"/>
      <c r="C43" s="95" t="s">
        <v>7</v>
      </c>
      <c r="D43" s="95" t="s">
        <v>8</v>
      </c>
      <c r="E43" s="95" t="s">
        <v>9</v>
      </c>
      <c r="F43" s="95" t="s">
        <v>18</v>
      </c>
    </row>
    <row r="44" spans="1:7" x14ac:dyDescent="0.25">
      <c r="A44" s="1"/>
      <c r="B44" s="13" t="s">
        <v>28</v>
      </c>
      <c r="C44" s="97">
        <f>Eingabe!C45</f>
        <v>50</v>
      </c>
      <c r="D44" s="99">
        <f>SUM(C44:C44)</f>
        <v>50</v>
      </c>
      <c r="E44" s="97">
        <f>Eingabe!F45</f>
        <v>0</v>
      </c>
      <c r="F44" s="100">
        <f>IF(E44&lt;&gt;0,(D44*2+E44)/3,D44)</f>
        <v>50</v>
      </c>
    </row>
    <row r="46" spans="1:7" x14ac:dyDescent="0.25">
      <c r="F46" s="39"/>
    </row>
    <row r="47" spans="1:7" ht="15.6" x14ac:dyDescent="0.3">
      <c r="B47" s="17"/>
      <c r="C47" s="18"/>
      <c r="D47" s="19"/>
      <c r="E47" s="19"/>
      <c r="F47" s="19"/>
    </row>
    <row r="48" spans="1:7" ht="23.7" customHeight="1" thickBot="1" x14ac:dyDescent="0.35">
      <c r="B48" s="20" t="s">
        <v>10</v>
      </c>
      <c r="C48" s="21"/>
      <c r="D48" s="22"/>
      <c r="E48" s="23">
        <f>IF(Eingabe!H49&lt;&gt;0,Eingabe!H49,"")</f>
        <v>69.818666666666658</v>
      </c>
      <c r="F48" s="23" t="str">
        <f>IF(Eingabe!I49&lt;&gt;0,Eingabe!I49,"")</f>
        <v>bestanden</v>
      </c>
    </row>
    <row r="52" spans="2:6" ht="16.95" customHeight="1" x14ac:dyDescent="0.25"/>
    <row r="53" spans="2:6" x14ac:dyDescent="0.25">
      <c r="B53" s="48" t="str">
        <f>Eingabe!B54</f>
        <v>Mayen, Datum</v>
      </c>
    </row>
    <row r="54" spans="2:6" x14ac:dyDescent="0.25">
      <c r="B54" s="15"/>
      <c r="D54" s="15" t="s">
        <v>26</v>
      </c>
      <c r="E54" s="15"/>
    </row>
    <row r="55" spans="2:6" x14ac:dyDescent="0.25">
      <c r="F55" s="14"/>
    </row>
    <row r="56" spans="2:6" x14ac:dyDescent="0.25">
      <c r="B56" s="9" t="s">
        <v>36</v>
      </c>
      <c r="D56" s="9" t="str">
        <f>Eingabe!D57</f>
        <v>ja      ( X )</v>
      </c>
      <c r="E56" s="9" t="str">
        <f>Eingabe!F57</f>
        <v>nein     (    )</v>
      </c>
    </row>
    <row r="100" spans="1:6" x14ac:dyDescent="0.25">
      <c r="A100" s="38"/>
      <c r="B100" s="38"/>
      <c r="C100" s="38"/>
      <c r="D100" s="38"/>
      <c r="E100" s="38"/>
      <c r="F100" s="38"/>
    </row>
    <row r="101" spans="1:6" x14ac:dyDescent="0.25">
      <c r="A101" s="38" t="s">
        <v>29</v>
      </c>
      <c r="B101" s="103" t="s">
        <v>15</v>
      </c>
      <c r="C101" s="104" t="str">
        <f>IF(AND(F31&lt;50,F35&lt;50),"nb","")</f>
        <v/>
      </c>
      <c r="D101" s="104" t="str">
        <f>IF(AND(F31&lt;50,F40&lt;50),"nb","")</f>
        <v/>
      </c>
      <c r="E101" s="104" t="str">
        <f>IF(AND(F31&lt;50,F44&lt;50),"nb","")</f>
        <v/>
      </c>
      <c r="F101" s="105" t="str">
        <f>IF(OR(F35&lt;30,F40&lt;30,F44&lt;30,F31&lt;30,F102="nein"),"nein","bestanden")</f>
        <v>bestanden</v>
      </c>
    </row>
    <row r="102" spans="1:6" ht="13.8" x14ac:dyDescent="0.25">
      <c r="A102" s="38" t="s">
        <v>29</v>
      </c>
      <c r="B102" s="104"/>
      <c r="C102" s="104" t="str">
        <f>IF(AND(F35&lt;50,F40&lt;50),"nb","")</f>
        <v/>
      </c>
      <c r="D102" s="104" t="str">
        <f>IF(AND(F35&lt;50,F44&lt;50),"nb","")</f>
        <v/>
      </c>
      <c r="E102" s="104" t="str">
        <f>IF(AND(F40&lt;50,F44&lt;50),"nb","")</f>
        <v/>
      </c>
      <c r="F102" s="106" t="str">
        <f>IF(OR(C101="nb",D101="nb",E101="nb",C102="nb",D102="nb",E102="nb"),"nein","")</f>
        <v/>
      </c>
    </row>
    <row r="103" spans="1:6" x14ac:dyDescent="0.25">
      <c r="A103" s="38"/>
      <c r="B103" s="38"/>
      <c r="C103" s="38"/>
      <c r="D103" s="38"/>
      <c r="E103" s="38"/>
      <c r="F103" s="38"/>
    </row>
    <row r="104" spans="1:6" x14ac:dyDescent="0.25">
      <c r="A104" s="38"/>
      <c r="B104" s="38"/>
      <c r="C104" s="38"/>
      <c r="D104" s="38"/>
      <c r="E104" s="38"/>
      <c r="F104" s="38"/>
    </row>
  </sheetData>
  <sheetProtection password="CD14" sheet="1" objects="1" scenarios="1"/>
  <mergeCells count="10">
    <mergeCell ref="D35:D36"/>
    <mergeCell ref="E35:E36"/>
    <mergeCell ref="F35:F36"/>
    <mergeCell ref="C1:F1"/>
    <mergeCell ref="B4:E4"/>
    <mergeCell ref="B5:E5"/>
    <mergeCell ref="C9:D9"/>
    <mergeCell ref="E10:F10"/>
    <mergeCell ref="C11:D11"/>
    <mergeCell ref="C12:D12"/>
  </mergeCells>
  <pageMargins left="0.78740157480314965" right="0.78740157480314965" top="0.47244094488188981" bottom="0.51181102362204722" header="0.51181102362204722" footer="0.51181102362204722"/>
  <pageSetup paperSize="9" scale="7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K3" sqref="K3"/>
    </sheetView>
  </sheetViews>
  <sheetFormatPr baseColWidth="10" defaultRowHeight="13.2" x14ac:dyDescent="0.25"/>
  <sheetData>
    <row r="1" spans="1:2" ht="26.7" customHeight="1" x14ac:dyDescent="0.3">
      <c r="A1" s="137" t="s">
        <v>54</v>
      </c>
    </row>
    <row r="3" spans="1:2" ht="24.45" customHeight="1" x14ac:dyDescent="0.25"/>
    <row r="4" spans="1:2" ht="24.45" customHeight="1" x14ac:dyDescent="0.25">
      <c r="A4" s="136" t="s">
        <v>57</v>
      </c>
    </row>
    <row r="5" spans="1:2" ht="11.25" customHeight="1" x14ac:dyDescent="0.25">
      <c r="A5" s="135"/>
    </row>
    <row r="6" spans="1:2" ht="24.45" customHeight="1" x14ac:dyDescent="0.25">
      <c r="A6" s="135" t="s">
        <v>58</v>
      </c>
    </row>
    <row r="7" spans="1:2" ht="24.45" customHeight="1" x14ac:dyDescent="0.25">
      <c r="B7" s="135" t="s">
        <v>53</v>
      </c>
    </row>
    <row r="8" spans="1:2" ht="24.45" customHeight="1" x14ac:dyDescent="0.25">
      <c r="A8" s="135" t="s">
        <v>55</v>
      </c>
    </row>
    <row r="9" spans="1:2" ht="24.45" customHeight="1" x14ac:dyDescent="0.25">
      <c r="B9" s="135" t="s">
        <v>56</v>
      </c>
    </row>
    <row r="10" spans="1:2" ht="24.45" customHeight="1" x14ac:dyDescent="0.25">
      <c r="A10" s="135" t="s">
        <v>62</v>
      </c>
    </row>
    <row r="11" spans="1:2" ht="24.45" customHeight="1" x14ac:dyDescent="0.25">
      <c r="A11" s="135" t="s">
        <v>61</v>
      </c>
    </row>
    <row r="12" spans="1:2" ht="24.45" customHeight="1" x14ac:dyDescent="0.25"/>
    <row r="13" spans="1:2" ht="24.45" customHeight="1" x14ac:dyDescent="0.25"/>
    <row r="14" spans="1:2" ht="24.45" customHeight="1" x14ac:dyDescent="0.25"/>
    <row r="15" spans="1:2" ht="24.45" customHeight="1" x14ac:dyDescent="0.25"/>
    <row r="16" spans="1:2" ht="24.45" customHeight="1" x14ac:dyDescent="0.25"/>
    <row r="17" ht="24.45" customHeight="1" x14ac:dyDescent="0.25"/>
    <row r="18" ht="24.45" customHeight="1" x14ac:dyDescent="0.25"/>
    <row r="19" ht="24.45" customHeight="1" x14ac:dyDescent="0.25"/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Schülerliste</vt:lpstr>
      <vt:lpstr>Protokoll</vt:lpstr>
      <vt:lpstr>Funktion</vt:lpstr>
      <vt:lpstr>Eingabe!Druckbereich</vt:lpstr>
      <vt:lpstr>Protokoll!Druckbereich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oruehle@bbz-dachdecker.de</dc:creator>
  <cp:lastModifiedBy>Franziska Reutelsterz</cp:lastModifiedBy>
  <cp:lastPrinted>2016-12-07T14:38:29Z</cp:lastPrinted>
  <dcterms:created xsi:type="dcterms:W3CDTF">2008-03-13T08:57:01Z</dcterms:created>
  <dcterms:modified xsi:type="dcterms:W3CDTF">2017-11-22T08:44:05Z</dcterms:modified>
</cp:coreProperties>
</file>